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4" yWindow="780" windowWidth="17952" windowHeight="9948" tabRatio="763" firstSheet="2" activeTab="5"/>
  </bookViews>
  <sheets>
    <sheet name="Lisez moi" sheetId="1" r:id="rId1"/>
    <sheet name="Définitions" sheetId="2" r:id="rId2"/>
    <sheet name="Remarques particulières" sheetId="3" r:id="rId3"/>
    <sheet name="Caractéristiques des enquêtes" sheetId="4" r:id="rId4"/>
    <sheet name="Mobilités" sheetId="5" r:id="rId5"/>
    <sheet name="Parts de marché des modes" sheetId="6" r:id="rId6"/>
    <sheet name="Motorisation et occupation VP" sheetId="7" r:id="rId7"/>
    <sheet name="Durée moy. des déplacements" sheetId="8" r:id="rId8"/>
  </sheets>
  <definedNames>
    <definedName name="Excel_BuiltIn__FilterDatabase" localSheetId="4">'Mobilités'!$B$2:$F$206</definedName>
    <definedName name="Excel_BuiltIn__FilterDatabase" localSheetId="6">'Motorisation et occupation VP'!$B$1:$P$208</definedName>
    <definedName name="Excel_BuiltIn__FilterDatabase_2">'Motorisation et occupation VP'!$B$1:$E$201</definedName>
    <definedName name="Excel_BuiltIn__FilterDatabase_4">'Mobilités'!$D$2:$R$202</definedName>
    <definedName name="Excel_BuiltIn_Print_Area" localSheetId="3">'Caractéristiques des enquêtes'!$B$1:$J$210</definedName>
    <definedName name="Excel_BuiltIn_Print_Area_3">#REF!</definedName>
    <definedName name="Excel_BuiltIn_Print_Titles" localSheetId="7">'Durée moy. des déplacements'!$B$2:$IV$2</definedName>
    <definedName name="Excel_BuiltIn_Print_Titles" localSheetId="4">'Mobilités'!$B$2:$IV$2</definedName>
    <definedName name="Excel_BuiltIn_Print_Titles" localSheetId="6">'Motorisation et occupation VP'!$B$1:$IV$1</definedName>
    <definedName name="Excel_BuiltIn_Print_Titles" localSheetId="5">'Parts de marché des modes'!$B$1:$IV$1</definedName>
    <definedName name="Excel_BuiltIn_Print_Titles_3">#REF!</definedName>
    <definedName name="_xlnm.Print_Titles" localSheetId="7">'Durée moy. des déplacements'!$2:$2</definedName>
    <definedName name="_xlnm.Print_Titles" localSheetId="4">'Mobilités'!$2:$2</definedName>
    <definedName name="_xlnm.Print_Titles" localSheetId="6">'Motorisation et occupation VP'!$1:$1</definedName>
    <definedName name="_xlnm.Print_Titles" localSheetId="5">'Parts de marché des modes'!$1:$1</definedName>
    <definedName name="Z_277BA5A8_9B44_4CBC_9CA4_564D02B1CA95__wvu_Cols" localSheetId="3">'Caractéristiques des enquêtes'!#REF!</definedName>
    <definedName name="Z_277BA5A8_9B44_4CBC_9CA4_564D02B1CA95__wvu_Cols" localSheetId="7">('Durée moy. des déplacements'!$F:$F,'Durée moy. des déplacements'!$K:$K)</definedName>
    <definedName name="Z_277BA5A8_9B44_4CBC_9CA4_564D02B1CA95__wvu_FilterData" localSheetId="4">'Mobilités'!$B$2:$F$206</definedName>
    <definedName name="Z_277BA5A8_9B44_4CBC_9CA4_564D02B1CA95__wvu_FilterData" localSheetId="6">'Motorisation et occupation VP'!$B$1:$P$208</definedName>
    <definedName name="Z_277BA5A8_9B44_4CBC_9CA4_564D02B1CA95__wvu_PrintArea" localSheetId="3">'Caractéristiques des enquêtes'!$B$1:$J$210</definedName>
    <definedName name="Z_277BA5A8_9B44_4CBC_9CA4_564D02B1CA95__wvu_PrintArea" localSheetId="1">'Définitions'!$A$1:$B$38</definedName>
    <definedName name="Z_277BA5A8_9B44_4CBC_9CA4_564D02B1CA95__wvu_PrintArea" localSheetId="7">'Durée moy. des déplacements'!$B$1:$O$216</definedName>
    <definedName name="Z_277BA5A8_9B44_4CBC_9CA4_564D02B1CA95__wvu_PrintArea" localSheetId="0">'Lisez moi'!$A$1:$N$26</definedName>
    <definedName name="Z_277BA5A8_9B44_4CBC_9CA4_564D02B1CA95__wvu_PrintArea" localSheetId="4">'Mobilités'!$B$1:$U$209</definedName>
    <definedName name="Z_277BA5A8_9B44_4CBC_9CA4_564D02B1CA95__wvu_PrintArea" localSheetId="6">'Motorisation et occupation VP'!$B$1:$P$208</definedName>
    <definedName name="Z_277BA5A8_9B44_4CBC_9CA4_564D02B1CA95__wvu_PrintArea" localSheetId="5">'Parts de marché des modes'!$B$1:$T$208</definedName>
    <definedName name="Z_277BA5A8_9B44_4CBC_9CA4_564D02B1CA95__wvu_PrintArea" localSheetId="2">'Remarques particulières'!$A$1:$C$12</definedName>
    <definedName name="Z_277BA5A8_9B44_4CBC_9CA4_564D02B1CA95__wvu_PrintTitles" localSheetId="7">'Durée moy. des déplacements'!$B$2:$IV$2</definedName>
    <definedName name="Z_277BA5A8_9B44_4CBC_9CA4_564D02B1CA95__wvu_PrintTitles" localSheetId="4">'Mobilités'!$B$2:$IV$2</definedName>
    <definedName name="Z_277BA5A8_9B44_4CBC_9CA4_564D02B1CA95__wvu_PrintTitles" localSheetId="6">'Motorisation et occupation VP'!$B$1:$IV$1</definedName>
    <definedName name="Z_277BA5A8_9B44_4CBC_9CA4_564D02B1CA95__wvu_PrintTitles" localSheetId="5">'Parts de marché des modes'!$B$1:$IV$1</definedName>
    <definedName name="_xlnm.Print_Area" localSheetId="3">'Caractéristiques des enquêtes'!$A$1:$J$210</definedName>
    <definedName name="_xlnm.Print_Area" localSheetId="1">'Définitions'!$A$1:$B$38</definedName>
    <definedName name="_xlnm.Print_Area" localSheetId="7">'Durée moy. des déplacements'!$B$1:$O$216</definedName>
    <definedName name="_xlnm.Print_Area" localSheetId="0">'Lisez moi'!$A$1:$N$26</definedName>
    <definedName name="_xlnm.Print_Area" localSheetId="4">'Mobilités'!$B$1:$U$209</definedName>
    <definedName name="_xlnm.Print_Area" localSheetId="6">'Motorisation et occupation VP'!$B$1:$P$208</definedName>
    <definedName name="_xlnm.Print_Area" localSheetId="5">'Parts de marché des modes'!$B$1:$T$208</definedName>
    <definedName name="_xlnm.Print_Area" localSheetId="2">'Remarques particulières'!$A$1:$C$12</definedName>
  </definedNames>
  <calcPr fullCalcOnLoad="1"/>
</workbook>
</file>

<file path=xl/comments7.xml><?xml version="1.0" encoding="utf-8"?>
<comments xmlns="http://schemas.openxmlformats.org/spreadsheetml/2006/main">
  <authors>
    <author/>
  </authors>
  <commentList>
    <comment ref="M1" authorId="0">
      <text>
        <r>
          <rPr>
            <sz val="10"/>
            <rFont val="Arial"/>
            <family val="2"/>
          </rPr>
          <t xml:space="preserve">Taux de motorisation=
Nb VP Possédées / Nb ménages
</t>
        </r>
      </text>
    </comment>
    <comment ref="N1" authorId="0">
      <text>
        <r>
          <rPr>
            <sz val="10"/>
            <rFont val="Arial"/>
            <family val="2"/>
          </rPr>
          <t xml:space="preserve">Taux de motorisation=
Nb VP Possédées / Population Totale
</t>
        </r>
      </text>
    </comment>
    <comment ref="O1" authorId="0">
      <text>
        <r>
          <rPr>
            <sz val="10"/>
            <rFont val="Arial"/>
            <family val="2"/>
          </rPr>
          <t xml:space="preserve">Taux de motorisation=
Nb VP Possédées / Population des 18 et +
</t>
        </r>
      </text>
    </comment>
    <comment ref="P1" authorId="0">
      <text>
        <r>
          <rPr>
            <sz val="10"/>
            <rFont val="Arial"/>
            <family val="2"/>
          </rPr>
          <t xml:space="preserve">Taux d'occupation=
(Mob VPC + Mob VPP) / Mob VPC
</t>
        </r>
      </text>
    </comment>
  </commentList>
</comments>
</file>

<file path=xl/sharedStrings.xml><?xml version="1.0" encoding="utf-8"?>
<sst xmlns="http://schemas.openxmlformats.org/spreadsheetml/2006/main" count="2988" uniqueCount="621">
  <si>
    <t>Tableaux de mobilités EMD</t>
  </si>
  <si>
    <t>Le fichier contient plusieurs feuilles:</t>
  </si>
  <si>
    <t>Définitions :</t>
  </si>
  <si>
    <t>Définitions des différentes variables présentées dans les tableaux de mobilité</t>
  </si>
  <si>
    <t xml:space="preserve">Remarques particulières : </t>
  </si>
  <si>
    <t>Remarques sur certaines enquêtes ou certains calculs</t>
  </si>
  <si>
    <t>Caractéristiques des enquêtes :</t>
  </si>
  <si>
    <t>Population, superficie, nombre de communes enquêtées…</t>
  </si>
  <si>
    <t>Tableaux de mobilités</t>
  </si>
  <si>
    <t>Mobilités :</t>
  </si>
  <si>
    <t>Mobilité par mode</t>
  </si>
  <si>
    <t>Parts de marché des modes :</t>
  </si>
  <si>
    <t>Parts de marché des différents modes</t>
  </si>
  <si>
    <t>Motorisation et occupation VP :</t>
  </si>
  <si>
    <t>Taux de motorisation, taux d’occupation des véhicules particuliers, possession du permis de conduire</t>
  </si>
  <si>
    <t>Durée moyenne des déplacements :</t>
  </si>
  <si>
    <t>Durée des déplacements, part des personnes immobiles</t>
  </si>
  <si>
    <t>Les cellules en jaune contiennent des valeurs calculées à partir des données sources</t>
  </si>
  <si>
    <t>Elles ne doivent donc pas être modifiées</t>
  </si>
  <si>
    <r>
      <t xml:space="preserve">Conception </t>
    </r>
    <r>
      <rPr>
        <i/>
        <sz val="10"/>
        <rFont val="Arial"/>
        <family val="2"/>
      </rPr>
      <t>:</t>
    </r>
  </si>
  <si>
    <t>A partir des Enquêtes Ménages Déplacements standard Certu (EMD) et des Enquêtes Déplacements Grands Territoires standard Certu (EDGT)</t>
  </si>
  <si>
    <t>Tableaux de mobilité EMD</t>
  </si>
  <si>
    <t>Avertissement</t>
  </si>
  <si>
    <t>Les territoires d'enquêtes peuvent être très différents les uns des autres dans leur composition, surface, population, densité, etc. Ils ont pu évoluer entre deux enquêtes d'une même agglomération. Pour certaines enquêtes, les résultats sont d'ailleurs présentés sur deux territoires distincts, afin de faciliter les comparaisons avec les enquêtes précédentes.
Il appartient au lecteur, en s'appuyant notamment sur les chiffres de l'onglet "Caractéristiques des enquêtes", d'en tenir compte dans ses analyses comparatives.</t>
  </si>
  <si>
    <t>Les cellules en jaune sont calculées automatiquement (elles ne doivent pas être modifiées)</t>
  </si>
  <si>
    <t>Indicateurs</t>
  </si>
  <si>
    <t>Définitions</t>
  </si>
  <si>
    <t>Onglet "Caractéristiques des enquêtes" :</t>
  </si>
  <si>
    <t>Enquête (Périmètre)</t>
  </si>
  <si>
    <t>Pour chaque enquête, le ou les périmètres des données présentées est indiqué :
Commune : périmètre de la commune
PTU : périmètre du PTU
PTU- : périmètre légèrement plus petit que celui du PTU
PTU+ : périmètre légèrement plus grand que celui du PTU
SCOT : périmètre du SCoT
SCOT- : périmètre légèrement plus petit que celui du SCoT
SCOT+ : périmètre légèrement plus grand que celui du SCoT
Agglomération : périmètre de l’agglomération
Agglomération- : périmètre légèrement plus petit que celui de l'agglomération
Agglomération+ : périmètre légèrement plus grand que celui de l'agglomération
Arrondissement : périmètre de l’arrondissement
Arrondissement- : périmètre légèrement plus petit que celui de l'arrondissement
Arrondissement+ : périmètre légèrement plus grand que celui de l'arrondissement
Département : périmètre du département
Département- : périmètre légèrement plus petit que celui du département
Département+ : périmètre légèrement plus grand que celui du département
Région : périmètre de la région
Autre : périmètre difficile à déterminer par rapport à l’échelle d'un type de territoire
EDGT FAF : périmètre de l’enquête déplacements grand territoire enquêté en face-à-face
EDGT TEL : périmètre de l’enquête déplacements grand territoire enquêté au téléphone
EDGT TOTAL : périmètre total de l’enquête déplacements grand territoire
Zonage XXXX : périmètre de l’enquête précédente</t>
  </si>
  <si>
    <t>Onglet "Mobilités" (population totale) :</t>
  </si>
  <si>
    <r>
      <t xml:space="preserve">Les données présentées concernent les déplacements des personnes de </t>
    </r>
    <r>
      <rPr>
        <b/>
        <sz val="10"/>
        <color indexed="10"/>
        <rFont val="Arial"/>
        <family val="2"/>
      </rPr>
      <t>5 ans et plus</t>
    </r>
    <r>
      <rPr>
        <sz val="10"/>
        <color indexed="10"/>
        <rFont val="Arial"/>
        <family val="2"/>
      </rPr>
      <t xml:space="preserve"> internes au périmètre d’enquête et en échange avec celui-ci. Les déplacements externes – c’est-à-dire réalisés totalement à l’extérieur du périmètre d’enquête sont exclus.</t>
    </r>
  </si>
  <si>
    <t>Mobilité</t>
  </si>
  <si>
    <r>
      <t xml:space="preserve">Nombre moyen de déplacements effectués par une personne de </t>
    </r>
    <r>
      <rPr>
        <b/>
        <sz val="10"/>
        <rFont val="Arial"/>
        <family val="2"/>
      </rPr>
      <t>5 ans et plus</t>
    </r>
    <r>
      <rPr>
        <sz val="10"/>
        <rFont val="Arial"/>
        <family val="2"/>
      </rPr>
      <t xml:space="preserve"> au cours d’un jour ouvrable (lundi au vendredi). Ce nombre est calculé en divisant le nombre total de déplacements effectués chaque jour par la </t>
    </r>
    <r>
      <rPr>
        <b/>
        <sz val="10"/>
        <rFont val="Arial"/>
        <family val="2"/>
      </rPr>
      <t xml:space="preserve">population totale. </t>
    </r>
  </si>
  <si>
    <t>Déplacements tous modes</t>
  </si>
  <si>
    <t>Les déplacements tous modes comprennent les déplacements faits à pied et les déplacements mécanisés. Ces derniers comprennent des déplacements faits en vélo, en voiture (conducteur ou passager), en deux-roues motorisés, en transports collectifs urbains, en transports collectifs autres (non-urbains, scolaires, employeurs, train, avion) et avec tout autre mode de déplacement.</t>
  </si>
  <si>
    <t>Onglet "Parts de marché des modes" (population totale) :</t>
  </si>
  <si>
    <t>Part de marché d'un mode</t>
  </si>
  <si>
    <t>Proportion des déplacements effectués avec ce mode de déplacement, par rapport à l'ensemble des modes. Ces parts de marché ont été calculées à partir des mobilités par personne hors déplacements externes de l'onglet "Mobilités".</t>
  </si>
  <si>
    <t>Onglet "Motorisation et occupation VP"  (population totale) :</t>
  </si>
  <si>
    <t>Taux de motorisation des ménages</t>
  </si>
  <si>
    <t>Nombre moyen de véhicules particuliers (VP) par ménage. Il est calculé selon la formule : (Nombre de VP possédés) / (Nombre de ménages)</t>
  </si>
  <si>
    <t>Taux de motorisation</t>
  </si>
  <si>
    <t>Nombre moyen de véhicules particuliers par habitant (ensemble de la population). Il est calculé selon la formule : (Nombre de VP possédés) / (Population totale)</t>
  </si>
  <si>
    <t>Taux de motorisation des 18 et +</t>
  </si>
  <si>
    <r>
      <t xml:space="preserve">Nombre moyen de véhicules particuliers des </t>
    </r>
    <r>
      <rPr>
        <b/>
        <sz val="10"/>
        <rFont val="Arial"/>
        <family val="2"/>
      </rPr>
      <t>18 ans et plus</t>
    </r>
    <r>
      <rPr>
        <sz val="10"/>
        <rFont val="Arial"/>
        <family val="2"/>
      </rPr>
      <t>. Il est calculé selon la formule : (Nombre de VP possédés) / (Population des 18 ans et +)</t>
    </r>
  </si>
  <si>
    <t>Taux d'occupation des voitures</t>
  </si>
  <si>
    <r>
      <t xml:space="preserve">Nombre moyen d'occupants de </t>
    </r>
    <r>
      <rPr>
        <b/>
        <sz val="10"/>
        <rFont val="Arial"/>
        <family val="2"/>
      </rPr>
      <t>5 ans et plus</t>
    </r>
    <r>
      <rPr>
        <sz val="10"/>
        <rFont val="Arial"/>
        <family val="2"/>
      </rPr>
      <t xml:space="preserve"> par voiture. Il est calculé selon la formule : (Mobilité Voiture Conducteur + Mobilité Voiture Passager) / (Mobilité Voiture Conducteur)</t>
    </r>
  </si>
  <si>
    <t>Onglet "Durée moyenne des déplacements"   (population de 5 ans et plus, personnes restant dans l'aire d’étude):</t>
  </si>
  <si>
    <r>
      <t xml:space="preserve">Seules sont pris en compte ici les personnes de </t>
    </r>
    <r>
      <rPr>
        <b/>
        <sz val="10"/>
        <color indexed="10"/>
        <rFont val="Arial"/>
        <family val="2"/>
      </rPr>
      <t>5 ans et plus</t>
    </r>
    <r>
      <rPr>
        <sz val="10"/>
        <color indexed="10"/>
        <rFont val="Arial"/>
        <family val="2"/>
      </rPr>
      <t xml:space="preserve"> restant dans l'aire d'étude, c’est-à-dire réalisant uniquement des déplacements internes à l’aire d’étude.</t>
    </r>
  </si>
  <si>
    <t>Nombre total de personnes</t>
  </si>
  <si>
    <r>
      <t xml:space="preserve">Ce nombre total de personnes n'est pas le même que celui de la population totale de l'aire enquêtée. En effet, s'agissant ici d'une exploitation spécifique, seules les personnes de </t>
    </r>
    <r>
      <rPr>
        <b/>
        <sz val="10"/>
        <rFont val="Arial"/>
        <family val="2"/>
      </rPr>
      <t>5 ans et plus</t>
    </r>
    <r>
      <rPr>
        <sz val="10"/>
        <rFont val="Arial"/>
        <family val="2"/>
      </rPr>
      <t xml:space="preserve"> restant dans l'aire d'étude sont prises en compte.</t>
    </r>
  </si>
  <si>
    <t>Nombre de personnes mobiles</t>
  </si>
  <si>
    <r>
      <t xml:space="preserve">Une personne mobile est une personne ayant réalisé au moins un déplacement la veille du jour d'enquête. Ce nombre est calculé selon la formule : (Nombre de personnes de </t>
    </r>
    <r>
      <rPr>
        <b/>
        <sz val="10"/>
        <rFont val="Arial"/>
        <family val="2"/>
      </rPr>
      <t>5 ans et plus</t>
    </r>
    <r>
      <rPr>
        <sz val="10"/>
        <rFont val="Arial"/>
        <family val="2"/>
      </rPr>
      <t xml:space="preserve"> restant dans l'aire d'étude) – (Nombre de personnes non mobiles)</t>
    </r>
  </si>
  <si>
    <t>Durée quotidienne totale de déplacement par personne mobile (mn)</t>
  </si>
  <si>
    <t>Elle est calculée selon la formule : (Durée totale des déplacements des personnes) / (Nombre de personnes mobiles)</t>
  </si>
  <si>
    <t>Durée quotidienne totale de déplacement par 
personne (mn)</t>
  </si>
  <si>
    <t>Elle est calculée selon la formule : (Durée totale des déplacements des personnes) / (Nombre de personnes mobiles et non mobiles)</t>
  </si>
  <si>
    <t>Durée moyenne d'un déplacement (mn)</t>
  </si>
  <si>
    <t>Elle est calculée selon la formule : (Durée totale des déplacements) / (Nombre de déplacements)</t>
  </si>
  <si>
    <t>Mobilité par personne</t>
  </si>
  <si>
    <r>
      <t xml:space="preserve">Ce chiffre de mobilité n'est pas le même que celui de l'onglet "Mobilités". En effet, elle ne concerne que les personnes de </t>
    </r>
    <r>
      <rPr>
        <b/>
        <sz val="10"/>
        <rFont val="Arial"/>
        <family val="2"/>
      </rPr>
      <t xml:space="preserve">5 ans et plus </t>
    </r>
    <r>
      <rPr>
        <sz val="10"/>
        <rFont val="Arial"/>
        <family val="2"/>
      </rPr>
      <t>restant dans l'aire d'étude. Elle est calculée selon la formule : (Nombre de déplacements des personnes restant dans l'aire d'étude) / (Nombre de personnes mobiles et non mobiles)</t>
    </r>
  </si>
  <si>
    <t>Grenoble</t>
  </si>
  <si>
    <t>La donnée "Nombre de VP possédés" n'existe pas dans le fichier d'enquête. Elle a été mise égale au "nombre de VP à disposition"</t>
  </si>
  <si>
    <t>Valenciennes</t>
  </si>
  <si>
    <t>Clermont-Ferrand (EDGT TEL)</t>
  </si>
  <si>
    <t>Clermont-Ferrand (EDGT TOTAL)</t>
  </si>
  <si>
    <t>Paris/Île-de-France (Région)</t>
  </si>
  <si>
    <t>La donnée "Nombre de VP possédés" n'existe pas dans le fichier d'enquête. Elle a été mise égale au "nombre de VP à disposition".
Par ailleurs, les personnes ont été enquêtées à partir de 6 ans (au lieu de 5 ans pour les enquêtes ménages déplacements).</t>
  </si>
  <si>
    <t>La donnée "Nombre de VP possédés" n'existe pas dans le fichier d'enquête. Elle a été mise égale au "nombre de VP à disposition". 
Par ailleurs, les personnes ont été enquêtées à partir de 6 ans (au lieu de 5 ans pour les enquêtes ménages déplacements).</t>
  </si>
  <si>
    <t>Enquête intermédiaire - Toutes les données ne sont pas disponibles</t>
  </si>
  <si>
    <t>Les personnes ont été enquêtées à partir de 6 ans (au lieu de 5 ans pour les enquêtes ménages déplacements).</t>
  </si>
  <si>
    <t>Les cellules ont été mises en vert pour indiquer que les valeurs du nombre de VP sont identiques.</t>
  </si>
  <si>
    <t>Identifiant 
Unique</t>
  </si>
  <si>
    <r>
      <t>Ville principale / Nom de l'enquête</t>
    </r>
    <r>
      <rPr>
        <b/>
        <vertAlign val="superscript"/>
        <sz val="8"/>
        <rFont val="Arial"/>
        <family val="2"/>
      </rPr>
      <t>*</t>
    </r>
  </si>
  <si>
    <t>Année</t>
  </si>
  <si>
    <t>Population</t>
  </si>
  <si>
    <t>Superficie</t>
  </si>
  <si>
    <t>Nombre de communes</t>
  </si>
  <si>
    <t>Nombre de personnes enquêtées</t>
  </si>
  <si>
    <t>Maîtrise d'ouvrage</t>
  </si>
  <si>
    <t>Aix-en-Provence</t>
  </si>
  <si>
    <t>1305 km²</t>
  </si>
  <si>
    <t>Agence d'urbanisme du Pays d'Aix (AUPA)</t>
  </si>
  <si>
    <t>Aix-en-Provence [Marseille/Bouches-du-Rhône]</t>
  </si>
  <si>
    <t>1169 km²</t>
  </si>
  <si>
    <t>Conseil général des Bouches-du-Rhône (CG 13), Ville de Marseille, Communauté de communes Marseille Provence Métropole</t>
  </si>
  <si>
    <t>Aix-en-Provence [Marseille/Bouches-du-Rhône] (PTU+)</t>
  </si>
  <si>
    <t>1331 km²</t>
  </si>
  <si>
    <t>Conseil régional Provence-Alpes-Côte d’Azur</t>
  </si>
  <si>
    <t>Amiens</t>
  </si>
  <si>
    <t>113 km²</t>
  </si>
  <si>
    <t>Syndicat intercommunal des transports urbains de l'agglomération amiénoise (SITUAA)</t>
  </si>
  <si>
    <t xml:space="preserve">Amiens </t>
  </si>
  <si>
    <t>Direction départementale de l'équipement de la Somme (DDE 80), Ville d'Amiens</t>
  </si>
  <si>
    <t>Amiens/Grand Amiénois (EDGT FAF - PTU)</t>
  </si>
  <si>
    <t>315 km²</t>
  </si>
  <si>
    <t>Syndicat mixte du pays du Grand Amiénois</t>
  </si>
  <si>
    <t>Amiens/Grand Amiénois (EDGT TEL)</t>
  </si>
  <si>
    <t>2697 km²</t>
  </si>
  <si>
    <t>Amiens/Grand Amiénois (EDGT TOTAL)</t>
  </si>
  <si>
    <t>3012 km²</t>
  </si>
  <si>
    <t>Angers (PTU+)</t>
  </si>
  <si>
    <t>270 km²</t>
  </si>
  <si>
    <t xml:space="preserve">Syndicat des transports angevins (SYTRA), Syndicat mixte des transports urbains de l'agglomération angevine (SMTU) </t>
  </si>
  <si>
    <t>Angers (EDGT FAF)</t>
  </si>
  <si>
    <t>550 km²</t>
  </si>
  <si>
    <t>Communauté d'agglomération d'Angers Loire Métropole</t>
  </si>
  <si>
    <t>Annemasse/Genevois Français (EDGT FAF)</t>
  </si>
  <si>
    <t>229 km²</t>
  </si>
  <si>
    <t>Syndicat mixte d’études des transports et déplacements (SMETD)</t>
  </si>
  <si>
    <t>Avignon (PTU)</t>
  </si>
  <si>
    <t>111 km²</t>
  </si>
  <si>
    <t>Ville d'Avignon</t>
  </si>
  <si>
    <t>Bayonne/Côte Basque (PTU+)</t>
  </si>
  <si>
    <t>588 km²</t>
  </si>
  <si>
    <t>Syndicat mixte des transports collectifs de l'agglomération de Bayonne</t>
  </si>
  <si>
    <t>Bayonne/Côte Basco-landaise (EDGT FAF - PTU+)</t>
  </si>
  <si>
    <t>879 km²</t>
  </si>
  <si>
    <t>Syndicat mixte du SCoT Bayonne-Sud Landes, Syndicat mixte des transports en commun de Bayonne, Communauté de communes Sud Pays Basque</t>
  </si>
  <si>
    <t>Beaujolais [Lyon]</t>
  </si>
  <si>
    <t>1631 km²</t>
  </si>
  <si>
    <t>Syndicat mixte des transports pour le Rhône et l’agglomération lyonnaise (SYTRAL)</t>
  </si>
  <si>
    <t>Belfort (PTU)</t>
  </si>
  <si>
    <t>41 km²</t>
  </si>
  <si>
    <t>Syndicat mixte des transports en commun de l’aire urbaine de Belfort (SMTCAUB)</t>
  </si>
  <si>
    <t>Belfort (Département)</t>
  </si>
  <si>
    <t>609 km²</t>
  </si>
  <si>
    <t>Belfort (Département+)</t>
  </si>
  <si>
    <t>1237 km²</t>
  </si>
  <si>
    <t>Syndicat mixte de l'aire urbaine Belfort-Montbéliard-Héricourt-Delle (SMAU)</t>
  </si>
  <si>
    <t>Besançon (Commune)</t>
  </si>
  <si>
    <t>66 km²</t>
  </si>
  <si>
    <t>Compagnie des transports de Besançon (CTB)</t>
  </si>
  <si>
    <t>Besançon (PTU)</t>
  </si>
  <si>
    <t>434 km²</t>
  </si>
  <si>
    <t>Communauté d'agglomération du Grand Besançon</t>
  </si>
  <si>
    <t>Béthune (SCOT)</t>
  </si>
  <si>
    <t>649 km²</t>
  </si>
  <si>
    <t>Syndicat mixte d'études pour le SCoT de l'Artois (SMESCOTA)</t>
  </si>
  <si>
    <t>Bordeaux (PTU)</t>
  </si>
  <si>
    <t>887 km²</t>
  </si>
  <si>
    <t>Communauté urbaine de Bordeaux (CUB), Direction départementale de l'équipement de la Gironde (DDE 33), DRCR, OREAM, Chambre de commerce et d'industrie (CCI) de Bordeaux</t>
  </si>
  <si>
    <t>Bordeaux (SCOT-)</t>
  </si>
  <si>
    <t>1444 km²</t>
  </si>
  <si>
    <t>Communauté urbaine de Bordeaux (CUB)</t>
  </si>
  <si>
    <t>1722 km²</t>
  </si>
  <si>
    <t>Bordeaux/Gironde (EDGT FAF - SCOT-)</t>
  </si>
  <si>
    <t>Brest (PTU)</t>
  </si>
  <si>
    <t>217 km²</t>
  </si>
  <si>
    <t>Communauté urbaine de Brest Métropole Océane</t>
  </si>
  <si>
    <t>Caen/Calvados (EDGT FAF - Agglomération - PTU)</t>
  </si>
  <si>
    <t>185 km²</t>
  </si>
  <si>
    <t>Syndicat mixte Caen-Métropole, Conseil Général du Calvados (CG 14), Syndicat mixte des transports en commun de l'agglomération caennaise (Viacités)</t>
  </si>
  <si>
    <t>Cayenne (PTU+)</t>
  </si>
  <si>
    <t>537 km²</t>
  </si>
  <si>
    <t>Conseil général de la Guyane (CG 973)</t>
  </si>
  <si>
    <t>Chambéry/Métropole Savoie (EDGT FAF)</t>
  </si>
  <si>
    <t>502 km²</t>
  </si>
  <si>
    <t>Syndicat mixte Métropole Savoie</t>
  </si>
  <si>
    <t>Cherbourg (PTU)</t>
  </si>
  <si>
    <t>69 km²</t>
  </si>
  <si>
    <t>Communauté urbaine de Cherbourg</t>
  </si>
  <si>
    <t>Clermont-Ferrand (PTU+)</t>
  </si>
  <si>
    <t>461 km²</t>
  </si>
  <si>
    <t>Syndicat mixte des transports en commun de l'agglomération clermontoise (SMTC)</t>
  </si>
  <si>
    <t>639 km²</t>
  </si>
  <si>
    <t>Clermont-Ferrand (Zonage 2003)</t>
  </si>
  <si>
    <t>Clermont-Ferrand (EDGT FAF - SCOT)</t>
  </si>
  <si>
    <t>1348 km²</t>
  </si>
  <si>
    <t>3279 km²</t>
  </si>
  <si>
    <t>4627 km²</t>
  </si>
  <si>
    <t>Dijon (PTU)</t>
  </si>
  <si>
    <t>140 km²</t>
  </si>
  <si>
    <t>District de l'agglomération dijonnaise</t>
  </si>
  <si>
    <t>Douai (PTU+)</t>
  </si>
  <si>
    <t>192 km²</t>
  </si>
  <si>
    <t>Syndicat intercommunal des transports publics de la région de Douai (SITPRD)</t>
  </si>
  <si>
    <t>Douai (SCOT)</t>
  </si>
  <si>
    <t>495 km²</t>
  </si>
  <si>
    <t>Syndicat mixte du SCoT Grand Douaisis, Syndicat mixte des transports du Douaisis (SMTD)</t>
  </si>
  <si>
    <t>Douai (Zonage 1997)</t>
  </si>
  <si>
    <t>Dunkerque (PTU)</t>
  </si>
  <si>
    <t>250 km²</t>
  </si>
  <si>
    <t>Communauté urbaine de Dunkerque (CUD)</t>
  </si>
  <si>
    <t>Dunkerque (SCOT)</t>
  </si>
  <si>
    <t>749 km²</t>
  </si>
  <si>
    <t>Communauté urbaine de Dunkerque Grand Littoral</t>
  </si>
  <si>
    <t>Elbeuf (PTU)</t>
  </si>
  <si>
    <t>96 km²</t>
  </si>
  <si>
    <t>District de l'agglomération elbeuvienne</t>
  </si>
  <si>
    <t xml:space="preserve">Elbeuf [Rouen] (Zonage 1997) </t>
  </si>
  <si>
    <t>Communauté d'agglomération de Rouen (CAR), Communauté d'agglomération Elbeuf Boucle de Seine (CAEBS), Communauté d'agglomération Seine-Eure (CASE)</t>
  </si>
  <si>
    <t>Étang de Berre (Arrondissement+)</t>
  </si>
  <si>
    <t>1063 km²</t>
  </si>
  <si>
    <t>Syndicat d'agglomération nouvelle Fos-Istres-Miramas, Ville de Martigues</t>
  </si>
  <si>
    <t>Étang de Berre [Marseille/Bouches-du-Rhône] (Zonage 1990)</t>
  </si>
  <si>
    <t>Conseil Général des Bouches-du-Rhône (CG 13), Ville de Marseille</t>
  </si>
  <si>
    <t>Étang de Berre [Marseille/Bouches-du-Rhône] (Zonage 1990+)</t>
  </si>
  <si>
    <t>1082 km²</t>
  </si>
  <si>
    <t>Conseil Régional Provence-Alpes-Côte d'Azur</t>
  </si>
  <si>
    <t>Fort de France (PTU)</t>
  </si>
  <si>
    <t>176 km²</t>
  </si>
  <si>
    <t>Ville de Fort-de-France</t>
  </si>
  <si>
    <t>Fort de France/Martinique (Région)</t>
  </si>
  <si>
    <t>1112 km²</t>
  </si>
  <si>
    <t>Région Martinique</t>
  </si>
  <si>
    <t>3491 km²</t>
  </si>
  <si>
    <t>Syndicat mixte des transports en commun de l’agglomération grenobloise (SMTC)</t>
  </si>
  <si>
    <t>Grenoble (Agglomération - PTU)</t>
  </si>
  <si>
    <t>180 km²</t>
  </si>
  <si>
    <t>239 km²</t>
  </si>
  <si>
    <t>241 km²</t>
  </si>
  <si>
    <t>261 km²</t>
  </si>
  <si>
    <t>Grenoble/Région Grenobloise</t>
  </si>
  <si>
    <t>5811 km²</t>
  </si>
  <si>
    <t>Grenoble/Région Grenobloise (Agglomération - PTU)</t>
  </si>
  <si>
    <t>307 km²</t>
  </si>
  <si>
    <t>Le Havre (EDGT FAF - SCOT+)</t>
  </si>
  <si>
    <t>389 km²</t>
  </si>
  <si>
    <t>Communauté d’agglomération havraise (CODAH)</t>
  </si>
  <si>
    <t>Le Havre (PTU)</t>
  </si>
  <si>
    <t>106 km²</t>
  </si>
  <si>
    <t>Ville du Havre</t>
  </si>
  <si>
    <t>Le Mans (PTU+)</t>
  </si>
  <si>
    <t>171 km²</t>
  </si>
  <si>
    <t>Communauté urbaine du Mans Métropole</t>
  </si>
  <si>
    <t>Lens (SCOT)</t>
  </si>
  <si>
    <t>355 km²</t>
  </si>
  <si>
    <t>Syndicat mixte SCoT Lens-Liévin Hénin-Carvin</t>
  </si>
  <si>
    <t>Lille</t>
  </si>
  <si>
    <t>377 km²</t>
  </si>
  <si>
    <t>Direction départementale de l'équipement du Nord (DDE 59)</t>
  </si>
  <si>
    <t>Lille (Arrondissement - SCOT)</t>
  </si>
  <si>
    <t>880 km²</t>
  </si>
  <si>
    <t>Communauté urbaine de Lille (CUDL)</t>
  </si>
  <si>
    <t>Communauté urbaine de Lille Métropole (LMCU)</t>
  </si>
  <si>
    <t>Lille (EDGT FAF - Agglomération - PTU)</t>
  </si>
  <si>
    <t>611 km²</t>
  </si>
  <si>
    <t>Limoges (PTU+)</t>
  </si>
  <si>
    <t>579 km²</t>
  </si>
  <si>
    <t>Communauté d'agglomération de Limoges métropole (CALM)</t>
  </si>
  <si>
    <t>Lorient (Agglomération+)</t>
  </si>
  <si>
    <t>527 km²</t>
  </si>
  <si>
    <t>Syndicat intercommunal à vocations multiples du Pays de Lorient</t>
  </si>
  <si>
    <t>Lorient (SCOT+)</t>
  </si>
  <si>
    <t>854 km²</t>
  </si>
  <si>
    <t xml:space="preserve">Communauté d'agglomération du Pays de Lorient (Cap l'Orient) </t>
  </si>
  <si>
    <t>Lyon (Agglomération)</t>
  </si>
  <si>
    <t>273 km²</t>
  </si>
  <si>
    <t>Direction départementale de l'équipement du Rhône (DDE 69)</t>
  </si>
  <si>
    <t>Lyon (Agglomération+)</t>
  </si>
  <si>
    <t>721 km²</t>
  </si>
  <si>
    <t>1054 km²</t>
  </si>
  <si>
    <t>732 km²</t>
  </si>
  <si>
    <t>Marseille (PTU+)</t>
  </si>
  <si>
    <t>403 km²</t>
  </si>
  <si>
    <t>Ville de Marseille</t>
  </si>
  <si>
    <t>Marseille (Agglomération+)</t>
  </si>
  <si>
    <t>815 km²</t>
  </si>
  <si>
    <t>Marseille/Bouches-du-Rhône (Agglomération+)</t>
  </si>
  <si>
    <t>Marseille/Bouches du Rhône (EDGT FAF)</t>
  </si>
  <si>
    <t>3952 km²</t>
  </si>
  <si>
    <t>Maubeuge (PTU+)</t>
  </si>
  <si>
    <t>285 km²</t>
  </si>
  <si>
    <t>Syndicat Mixte Val de Sambre</t>
  </si>
  <si>
    <t>Metz (PTU)</t>
  </si>
  <si>
    <t>146 km²</t>
  </si>
  <si>
    <t>District urbain de l'agglomération messine</t>
  </si>
  <si>
    <t>Montpellier (PTU+)</t>
  </si>
  <si>
    <t>726 km²</t>
  </si>
  <si>
    <t xml:space="preserve">Communauté d'agglomération de Montpellier </t>
  </si>
  <si>
    <t>Montpellier (Zonage 2003)</t>
  </si>
  <si>
    <t>Montpellier (EDGT FAF)</t>
  </si>
  <si>
    <t>2180 km²</t>
  </si>
  <si>
    <t>Montpellier (EDGT TEL)</t>
  </si>
  <si>
    <t>963 km²</t>
  </si>
  <si>
    <t>Montpellier (EDGT TOTAL SCOT+)</t>
  </si>
  <si>
    <t>3143 km²</t>
  </si>
  <si>
    <t>Mulhouse (PTU+)</t>
  </si>
  <si>
    <t>177 km²</t>
  </si>
  <si>
    <t>Syndicat intercommunal des transports de l'agglomération Mulhousienne (SITRAM)</t>
  </si>
  <si>
    <t>254 km²</t>
  </si>
  <si>
    <t>Communauté d'agglomération de Mulhouse Sud-Alsace (CAMSA)</t>
  </si>
  <si>
    <t>Nancy (PTU+)</t>
  </si>
  <si>
    <t>167 km²</t>
  </si>
  <si>
    <t>Direction départementale de l'équipement de Meurthe et Moselle (DDE 54)</t>
  </si>
  <si>
    <t>251 km²</t>
  </si>
  <si>
    <t>District de l'agglomération nancéenne</t>
  </si>
  <si>
    <t>Nancy (Zonage 1991)</t>
  </si>
  <si>
    <t>Communauté urbaine du Grand Nancy</t>
  </si>
  <si>
    <t>Nancy (EDGT FAF)</t>
  </si>
  <si>
    <t>511 km²</t>
  </si>
  <si>
    <t>Nancy (EDGT TEL)</t>
  </si>
  <si>
    <t>3744 km²</t>
  </si>
  <si>
    <t>Nancy (EDGT TOTAL - SCOT)</t>
  </si>
  <si>
    <t>4255 km²</t>
  </si>
  <si>
    <t>Nantes (PTU-)</t>
  </si>
  <si>
    <t>479 km²</t>
  </si>
  <si>
    <t>Syndicat intercommunal de la voirie rapide de l'agglomération nantaise (SIVRAN), Syndicat intercommunal des transports publics de l'agglomération nantaise</t>
  </si>
  <si>
    <t>466 km²</t>
  </si>
  <si>
    <t>Syndicat intercommunal à vocation multiple de l’agglomération nantaise (SIMAN)</t>
  </si>
  <si>
    <t>Nice/Côte d'Azur</t>
  </si>
  <si>
    <t>1111 km²</t>
  </si>
  <si>
    <t>Conseil général des Alpes-Maritimes (CG 06), Direction départementale de l'équipement des Alpes-Maritimes (DDE 06)</t>
  </si>
  <si>
    <t>Nice/Alpes-Maritimes (EDGT FAF - SCOT+)</t>
  </si>
  <si>
    <t>1666 km²</t>
  </si>
  <si>
    <t>Conseil général des Alpes-Maritimes (CG 06)</t>
  </si>
  <si>
    <t>Nord Isère [Lyon]</t>
  </si>
  <si>
    <t>351 km²</t>
  </si>
  <si>
    <t>Orléans (PTU)</t>
  </si>
  <si>
    <t>293 km²</t>
  </si>
  <si>
    <t>Syndicat intercommunal à vocation multiple de l'agglomération orléanaise</t>
  </si>
  <si>
    <t>12030 km²</t>
  </si>
  <si>
    <t>-</t>
  </si>
  <si>
    <t>Direction régionale de l'équipement d’Île-de-France (DREIF)</t>
  </si>
  <si>
    <t>Direction régionale et interdépartementale de l'équipement et de l'aménagement Île-de-France (DRIEA), Syndicat des transports d’Île-de-France (STIF)</t>
  </si>
  <si>
    <t>Pau (PTU)</t>
  </si>
  <si>
    <t>360 km²</t>
  </si>
  <si>
    <t>Communauté d'agglomération de Pau-Pyrénées, Direction départementale de l’équipement des Pyrénées-Atlantiques (DDE 64)</t>
  </si>
  <si>
    <t>Perpignan (Commune)</t>
  </si>
  <si>
    <t>Ville de Perpignan, Compagnie des transports de Perpignan, Direction départementale de l'équipement des Pyrénées-Orientales (DDE 66)</t>
  </si>
  <si>
    <t>Pointe à Pitre (PTU)</t>
  </si>
  <si>
    <t>165 km²</t>
  </si>
  <si>
    <t>Syndicat mixte des transports du Petit Cul de Sac Marin</t>
  </si>
  <si>
    <t>Reims (PTU)</t>
  </si>
  <si>
    <t>90 km²</t>
  </si>
  <si>
    <t>District de Reims</t>
  </si>
  <si>
    <t>Reims (PTU+)</t>
  </si>
  <si>
    <t>161 km²</t>
  </si>
  <si>
    <t>Communauté d'agglomération de Reims</t>
  </si>
  <si>
    <t>Rennes (PTU)</t>
  </si>
  <si>
    <t>500 km²</t>
  </si>
  <si>
    <t>District urbain de l'agglomération rennaise</t>
  </si>
  <si>
    <t>608 km²</t>
  </si>
  <si>
    <t>District de l'agglomération de Rennes</t>
  </si>
  <si>
    <t>Rennes (EDGT FAF - PTU)</t>
  </si>
  <si>
    <t>613 km²</t>
  </si>
  <si>
    <t>Communauté d'agglomération de Rennes Métropole, Conseil général d’Ille-et-Vilaine (CG 35), Conseil régional de Bretagne</t>
  </si>
  <si>
    <t>Rouen (PTU)</t>
  </si>
  <si>
    <t>291 km²</t>
  </si>
  <si>
    <t>District de l'agglomération rouennaise</t>
  </si>
  <si>
    <t>Rouen (Agglomération)</t>
  </si>
  <si>
    <t>448 km²</t>
  </si>
  <si>
    <t>Rouen</t>
  </si>
  <si>
    <t>2080 km²</t>
  </si>
  <si>
    <t>Saint-Étienne (PTU+)</t>
  </si>
  <si>
    <t>628 km²</t>
  </si>
  <si>
    <t>Syndicat intercommunal pour l'organisation des transports de l'agglomération stéphanoise (SIOTAS)</t>
  </si>
  <si>
    <t>Saint-Étienne (Autre)</t>
  </si>
  <si>
    <t>1312 km²</t>
  </si>
  <si>
    <t>2917 km²</t>
  </si>
  <si>
    <t>Communauté d'agglomération de Saint Étienne Métropole</t>
  </si>
  <si>
    <t>Saint-Nazaire (PTU+)</t>
  </si>
  <si>
    <t>795 km²</t>
  </si>
  <si>
    <t>Syndicat intercommunal de l'estuaire et de la région nazairienne (SIERNA)</t>
  </si>
  <si>
    <t>Saint-Quentin en Yvelines (EDGT FAF - Agglomération)</t>
  </si>
  <si>
    <t>Communauté d'agglomération de Saint-Quentin-en-Yvelines (CASQY)</t>
  </si>
  <si>
    <t>Strasbourg (PTU)</t>
  </si>
  <si>
    <t>319 km²</t>
  </si>
  <si>
    <t>Communauté urbaine de Strasbourg (CUS)</t>
  </si>
  <si>
    <t>Strasbourg (Agglomération - Zonage 1988-)</t>
  </si>
  <si>
    <t>306 km²</t>
  </si>
  <si>
    <t>Strasbourg (Autre)</t>
  </si>
  <si>
    <t>1106 km²</t>
  </si>
  <si>
    <t>Strasbourg/Bas-Rhin (Agglomération - PTU)</t>
  </si>
  <si>
    <t>316 km²</t>
  </si>
  <si>
    <t>Conseil Général du Bas-Rhin (CG 67), Communauté urbaine de Strasbourg (CUS)</t>
  </si>
  <si>
    <t>Strasbourg/Bas-Rhin (Département)</t>
  </si>
  <si>
    <t>4798 km²</t>
  </si>
  <si>
    <t>Toulon (PTU)</t>
  </si>
  <si>
    <t>159 km²</t>
  </si>
  <si>
    <t>Syndicat intercommunal de transports en commun de l'aire toulonnaise (SITCAT), Direction départementale de l'équipement du Var (DDE 83)</t>
  </si>
  <si>
    <t>Toulon (PTU+)</t>
  </si>
  <si>
    <t>248 km²</t>
  </si>
  <si>
    <t>Toulon (Zonage 1998)</t>
  </si>
  <si>
    <t>Conseil Général du Var (CG 83)</t>
  </si>
  <si>
    <t>Toulon (SCOT+)</t>
  </si>
  <si>
    <t>1598 km²</t>
  </si>
  <si>
    <t>Toulouse (Agglomération+)</t>
  </si>
  <si>
    <t>743 km²</t>
  </si>
  <si>
    <t>Direction départementale de l'équipement de Haute-Garonne (DDE 31), Ville de Toulouse, Agence d'Urbanisme, Société d'économie mixte des voyageurs de l'agglomération toulousaine (SEMVAT)</t>
  </si>
  <si>
    <t>Toulouse (PTU+)</t>
  </si>
  <si>
    <t>789 km²</t>
  </si>
  <si>
    <t>Syndicat mixte des transports en commun de l'agglomération toulousaine (SMTC)</t>
  </si>
  <si>
    <t>1976 km²</t>
  </si>
  <si>
    <t>Syndicat mixte des transports en commun de l'agglomération toulousaine (Tisséo - SMTC)</t>
  </si>
  <si>
    <t>Toulouse (SCOT+)</t>
  </si>
  <si>
    <t>2132 km²</t>
  </si>
  <si>
    <t>Tours (SCOT)</t>
  </si>
  <si>
    <t>834 km²</t>
  </si>
  <si>
    <t>Syndicat intercommunal des transports en commun de l'agglomération tourangelle (SITCAT), Syndicat mixte de l'agglomération tourangelle (SMAT)</t>
  </si>
  <si>
    <t>Troyes (PTU)</t>
  </si>
  <si>
    <t>79 km²</t>
  </si>
  <si>
    <t>Communauté d'agglomération de Troyes (CAT)</t>
  </si>
  <si>
    <t>Valence (PTU+)</t>
  </si>
  <si>
    <t>205 km²</t>
  </si>
  <si>
    <t>Syndicat mixte des transports en commun de l’agglomération valentinoise (SMTC)</t>
  </si>
  <si>
    <t>Valence (Autre)</t>
  </si>
  <si>
    <t>729 km²</t>
  </si>
  <si>
    <t>Syndicat intercommunal des services de l'agglomération valentinoise (SISAV) – Valence Major</t>
  </si>
  <si>
    <t>Valence/Grand Rovaltain (EDGT FAF)</t>
  </si>
  <si>
    <t>968 km²</t>
  </si>
  <si>
    <t>Syndicat mixte du SCoT Rovaltain-Drôme-Ardèche</t>
  </si>
  <si>
    <t>Valence/Grand Rovaltain (EDGT TEL)</t>
  </si>
  <si>
    <t>1407 km²</t>
  </si>
  <si>
    <t>Valence/Grand Rovaltain (EDGT TOTAL - SCOT)</t>
  </si>
  <si>
    <t>2375 km²</t>
  </si>
  <si>
    <t>Valenciennes (PTU)</t>
  </si>
  <si>
    <t>509 km²</t>
  </si>
  <si>
    <t>Syndicat intercommunal des transports urbains de la région de Valenciennes (SITURV)</t>
  </si>
  <si>
    <t>590 km²</t>
  </si>
  <si>
    <t>Valenciennes (SCOT)</t>
  </si>
  <si>
    <t>Vienne [Lyon] (PTU+)</t>
  </si>
  <si>
    <t>439 km²</t>
  </si>
  <si>
    <t>Voiron [Grenoble] (PTU+)</t>
  </si>
  <si>
    <t>424 km²</t>
  </si>
  <si>
    <t>Voiron [Grenoble/Région Grenobloise] (PTU+)</t>
  </si>
  <si>
    <t>391 km²</t>
  </si>
  <si>
    <t>*Est indiquée entre crochets le nom de l’enquête dont sont issues les données concernant un territoire spécifique. Par exemple, les données de « Étang de Berre [Marseille/Bouches-du-Rhône] (Zonage 1990) » sont issues d’une exploitation spécifique de l’enquête « Marseille/Bouches-du-Rhône » sur le périmètre de l’Étang de Berre enquêté en 1990.</t>
  </si>
  <si>
    <t>Mobilité par personne hors déplacements externes (Population totale)</t>
  </si>
  <si>
    <t>Marche</t>
  </si>
  <si>
    <t xml:space="preserve">Vélo </t>
  </si>
  <si>
    <t>TCU</t>
  </si>
  <si>
    <t>Autre
TC</t>
  </si>
  <si>
    <t>Deux roues motorisés</t>
  </si>
  <si>
    <t>Voiture
Conducteur</t>
  </si>
  <si>
    <t>Voiture
Passager</t>
  </si>
  <si>
    <t>Autre
Mode</t>
  </si>
  <si>
    <t>Total
Modes actifs
(marche, vélo)</t>
  </si>
  <si>
    <t>Total
TC</t>
  </si>
  <si>
    <t>Total
Voiture</t>
  </si>
  <si>
    <t>Total
Mécanisés</t>
  </si>
  <si>
    <t>Total
Hors
Voiture</t>
  </si>
  <si>
    <t>Total
Tous
Modes</t>
  </si>
  <si>
    <t>Deux roues motorisé</t>
  </si>
  <si>
    <t>Nombre de ménages</t>
  </si>
  <si>
    <t>Population des 18 et +</t>
  </si>
  <si>
    <t>Possession du permis de conduire</t>
  </si>
  <si>
    <t>Nombre de voitures possédées</t>
  </si>
  <si>
    <t>Nombre de voitures à disposition</t>
  </si>
  <si>
    <t>Taux de motorisation ramené à la population totale</t>
  </si>
  <si>
    <t>Ce tableau ne concerne que les personnes de 5 ans et plus restant dans l'aire d'étude.</t>
  </si>
  <si>
    <r>
      <t>Ville principale / Nom de l'enquête</t>
    </r>
    <r>
      <rPr>
        <b/>
        <vertAlign val="superscript"/>
        <sz val="10"/>
        <rFont val="Arial"/>
        <family val="2"/>
      </rPr>
      <t>*</t>
    </r>
  </si>
  <si>
    <t>DUREE TOTALE DES DEPLACEMENTS</t>
  </si>
  <si>
    <r>
      <t xml:space="preserve">Nombre total de personnes </t>
    </r>
    <r>
      <rPr>
        <b/>
        <sz val="8"/>
        <rFont val="Arial"/>
        <family val="2"/>
      </rPr>
      <t>(1)</t>
    </r>
  </si>
  <si>
    <r>
      <t xml:space="preserve">Nombre de personnes mobiles </t>
    </r>
    <r>
      <rPr>
        <b/>
        <sz val="8"/>
        <rFont val="Arial"/>
        <family val="2"/>
      </rPr>
      <t>(2)</t>
    </r>
  </si>
  <si>
    <t>Nombre de personnes non mobiles</t>
  </si>
  <si>
    <t>Part des personnes non mobiles</t>
  </si>
  <si>
    <t>Nb DEPLACEMENTS</t>
  </si>
  <si>
    <r>
      <t xml:space="preserve">Durée quotidienne totale de déplacement par personne (mn) </t>
    </r>
    <r>
      <rPr>
        <b/>
        <sz val="8"/>
        <rFont val="Arial"/>
        <family val="2"/>
      </rPr>
      <t>(3)</t>
    </r>
  </si>
  <si>
    <t xml:space="preserve">Durée moyenne d'un déplacement (mn) </t>
  </si>
  <si>
    <t>Mobilité par personne (4)</t>
  </si>
  <si>
    <t>Paris/Île-de-France</t>
  </si>
  <si>
    <r>
      <t xml:space="preserve">(1) </t>
    </r>
    <r>
      <rPr>
        <sz val="10"/>
        <rFont val="Arial"/>
        <family val="2"/>
      </rPr>
      <t xml:space="preserve">Le chiffre du </t>
    </r>
    <r>
      <rPr>
        <b/>
        <sz val="10"/>
        <rFont val="Arial"/>
        <family val="2"/>
      </rPr>
      <t>nombre total de personnes</t>
    </r>
    <r>
      <rPr>
        <sz val="10"/>
        <rFont val="Arial"/>
        <family val="2"/>
      </rPr>
      <t xml:space="preserve"> n'est pas le même que celui de la population totale de l'aire enquêtée. En effet,</t>
    </r>
    <r>
      <rPr>
        <b/>
        <sz val="10"/>
        <rFont val="Arial"/>
        <family val="2"/>
      </rPr>
      <t xml:space="preserve"> </t>
    </r>
    <r>
      <rPr>
        <sz val="10"/>
        <rFont val="Arial"/>
        <family val="2"/>
      </rPr>
      <t>s'agissant ici d'une exploitation spécifique, seules les personnes de 5 ans et plus restant dans l'aire d'étude sont prises en compte.</t>
    </r>
  </si>
  <si>
    <r>
      <t>(2)</t>
    </r>
    <r>
      <rPr>
        <sz val="10"/>
        <rFont val="Arial"/>
        <family val="2"/>
      </rPr>
      <t xml:space="preserve"> </t>
    </r>
    <r>
      <rPr>
        <b/>
        <sz val="10"/>
        <rFont val="Arial"/>
        <family val="2"/>
      </rPr>
      <t>Personne mobile</t>
    </r>
    <r>
      <rPr>
        <sz val="10"/>
        <rFont val="Arial"/>
        <family val="2"/>
      </rPr>
      <t>: personne ayant réalisé au moins un déplacement la veille du jour d'enquête.</t>
    </r>
  </si>
  <si>
    <r>
      <t>(3)</t>
    </r>
    <r>
      <rPr>
        <sz val="10"/>
        <rFont val="Arial"/>
        <family val="2"/>
      </rPr>
      <t xml:space="preserve"> Toutes personnes confondues, à savoir mobiles et non mobiles.</t>
    </r>
  </si>
  <si>
    <r>
      <t xml:space="preserve">(4) </t>
    </r>
    <r>
      <rPr>
        <sz val="10"/>
        <rFont val="Arial"/>
        <family val="2"/>
      </rPr>
      <t xml:space="preserve">Ce chiffre de </t>
    </r>
    <r>
      <rPr>
        <b/>
        <sz val="10"/>
        <rFont val="Arial"/>
        <family val="2"/>
      </rPr>
      <t>mobilité</t>
    </r>
    <r>
      <rPr>
        <sz val="10"/>
        <rFont val="Arial"/>
        <family val="2"/>
      </rPr>
      <t xml:space="preserve"> n'est pas le même que celui de l'onglet "Mobilités". En effet, elle ne concerne que les personnes de 5 ans et plus restant dans l'aire d'étude.</t>
    </r>
  </si>
  <si>
    <t>Toulouse (Zonage 2004)</t>
  </si>
  <si>
    <t>Cerema DTer Nord Picardie</t>
  </si>
  <si>
    <t>Département Hérault</t>
  </si>
  <si>
    <t>983 km²</t>
  </si>
  <si>
    <t>Nîmes (PTU+)</t>
  </si>
  <si>
    <t>Communauté d'agglomération Nîmes Métropole</t>
  </si>
  <si>
    <t>866 km²</t>
  </si>
  <si>
    <t>Dunkerque (SCOT+)</t>
  </si>
  <si>
    <t>Dunkerque (EDGT TEL)</t>
  </si>
  <si>
    <t>Dunkerque (EDGT FAF - Agglomération - PTU)</t>
  </si>
  <si>
    <t>278 km²</t>
  </si>
  <si>
    <t>Nantes (EDGT FAF)</t>
  </si>
  <si>
    <t>Nantes (EDGT TEL)</t>
  </si>
  <si>
    <t>Nantes (EDGT TOTAL - Département+)</t>
  </si>
  <si>
    <t>Département Loire-Atlantique, Nantes Métropole, CA de la région nazairienne et de l'estuaire, Syndicat Mixte des Transports Collectifs Routiers de la Presqu'ile de Guérande</t>
  </si>
  <si>
    <t>7067 km²</t>
  </si>
  <si>
    <t>6080 km²</t>
  </si>
  <si>
    <t>987 km²</t>
  </si>
  <si>
    <t>Lyon (EDGT FAF)</t>
  </si>
  <si>
    <t>Lyon (EDGT TEL)</t>
  </si>
  <si>
    <t>Lyon (EDGT TOTAL - Département+)</t>
  </si>
  <si>
    <t>6 630 km²</t>
  </si>
  <si>
    <t>1 368 km²</t>
  </si>
  <si>
    <t>5 262 km²</t>
  </si>
  <si>
    <t>Communauté urbaine de Dunkerque Grand Littoral, Agence d'urbanisme et de développement de la région Flandre-Dunkerque (AGUR)</t>
  </si>
  <si>
    <t>Vienne [Lyon] (Zonage CA Pays Viennois)</t>
  </si>
  <si>
    <t>767 km²</t>
  </si>
  <si>
    <t>Beaujolais [Lyon] (Zonage CAPI)</t>
  </si>
  <si>
    <t>206 km²</t>
  </si>
  <si>
    <t>Nord Isère [Lyon] (Zonage CAPI)</t>
  </si>
  <si>
    <t>617 km²</t>
  </si>
  <si>
    <t>Lyon (Zonage SEPAL)</t>
  </si>
  <si>
    <t>Nantes (Zonage 1990)</t>
  </si>
  <si>
    <t>Saint-Nazaire [Nantes] (Zonage 1996)</t>
  </si>
  <si>
    <t>Métropole Européenne de Lille (MEL)</t>
  </si>
  <si>
    <t>Les coefficients de redressement ont été recalculées -&gt; Mise à jour des données</t>
  </si>
  <si>
    <t>Saint-Denis/La Réunion (EDGT FAF)</t>
  </si>
  <si>
    <t>Saint-Denis/La Réunion (EDGT TEL)</t>
  </si>
  <si>
    <t>Saint-Denis/La Réunion (EDGT TOTAL - Région)</t>
  </si>
  <si>
    <t>1721 km²</t>
  </si>
  <si>
    <t>2502 km²</t>
  </si>
  <si>
    <t>781 km²</t>
  </si>
  <si>
    <t>Syndicat Mixte de Transports de la Réunion (SMTR)</t>
  </si>
  <si>
    <t>Saint-Denis/La Réunion (Région)</t>
  </si>
  <si>
    <t>4 communes ont été enquêtées uniquement en face à face, 6 uniquement au téléphone et 14 avec face à face et téléphone</t>
  </si>
  <si>
    <t>Dijon/Grand Dijon (EDGT FAF - PTU)</t>
  </si>
  <si>
    <t>Dijon/Grand Dijon (EDGT TEL)</t>
  </si>
  <si>
    <t>Dijon/Grand Dijon (EDGT TOTAL)</t>
  </si>
  <si>
    <t>877 km²</t>
  </si>
  <si>
    <t>1118 km²</t>
  </si>
  <si>
    <t>Communauté urbaine du Grand Dijon</t>
  </si>
  <si>
    <t>Annemasse/Franco Valdo Genevois (EDGT FAF)</t>
  </si>
  <si>
    <t>Annemasse/Franco Valdo Genevois (EDGT TOTAL)</t>
  </si>
  <si>
    <t>348 km²</t>
  </si>
  <si>
    <t>2051 km²</t>
  </si>
  <si>
    <t>2399 km²</t>
  </si>
  <si>
    <t>GLCT transports publics transfrontalier</t>
  </si>
  <si>
    <t>Annemasse/Franco Valdo Genevois (EDGT TEL)</t>
  </si>
  <si>
    <r>
      <t>Mise-à-jour</t>
    </r>
    <r>
      <rPr>
        <i/>
        <sz val="10"/>
        <rFont val="Arial"/>
        <family val="2"/>
      </rPr>
      <t xml:space="preserve"> : Mars 2017</t>
    </r>
  </si>
  <si>
    <t xml:space="preserve">Grenoble/Région Grenobloise </t>
  </si>
  <si>
    <t>Rouen (SCOT+)</t>
  </si>
  <si>
    <t>2674 km²</t>
  </si>
  <si>
    <t>Métropole Rouen Normandie (MRN), Communauté d'agglomération Seine-Eure (CASE)</t>
  </si>
  <si>
    <t>Rouen (Zonage 2007)</t>
  </si>
  <si>
    <t>Rouen (Zonage 1996)</t>
  </si>
  <si>
    <t>Département de Haute-Savoie</t>
  </si>
  <si>
    <t>2891 km²</t>
  </si>
  <si>
    <t>Haute-Savoie (EDGT TOTAL - Département-)</t>
  </si>
  <si>
    <t>Haute-Savoie (EDGT FAF)</t>
  </si>
  <si>
    <t>Haute-Savoie (EDGT TEL)</t>
  </si>
  <si>
    <t>370 km²</t>
  </si>
  <si>
    <t>2521 km²</t>
  </si>
  <si>
    <t>Metz (EDGT FAF)</t>
  </si>
  <si>
    <t>Metz (EDGT TEL)</t>
  </si>
  <si>
    <t>Metz (EDGT TOTAL - SCOT)</t>
  </si>
  <si>
    <t>1326 km²</t>
  </si>
  <si>
    <t>305 km²</t>
  </si>
  <si>
    <t>1021 km²</t>
  </si>
  <si>
    <t>Metz Métropole et SCoT de l’Agglomération Messine (SCoTAM)</t>
  </si>
  <si>
    <t>Age population enquêtée</t>
  </si>
  <si>
    <t>5 ans et +</t>
  </si>
  <si>
    <t>6 ans et +</t>
  </si>
  <si>
    <t>Type d'enquête</t>
  </si>
  <si>
    <t>EMD</t>
  </si>
  <si>
    <t>EMC²</t>
  </si>
  <si>
    <t>EDGT</t>
  </si>
  <si>
    <t>EGT</t>
  </si>
  <si>
    <t>Evreux</t>
  </si>
  <si>
    <t>Gap (SCOT)</t>
  </si>
  <si>
    <t>Poitiers</t>
  </si>
  <si>
    <t>Communauté d'agglomération Évreux Portes de Normandie</t>
  </si>
  <si>
    <t>Syndicat mixte du SCOT de l'Aire Gapençaise</t>
  </si>
  <si>
    <t>Syndicat Intercommunal de Mobilité et d'Organisation urbaine du Valenciennois (Simouv)</t>
  </si>
  <si>
    <t>Rennes Métropole</t>
  </si>
  <si>
    <t>Rennes (Département+)</t>
  </si>
  <si>
    <t>Pôle Métropolitain Caen Normandie Métropole</t>
  </si>
  <si>
    <t>Besançon (SCOT)</t>
  </si>
  <si>
    <t>Communauté d’agglomération du Grand Besançon</t>
  </si>
  <si>
    <t>Brest (SCOT)</t>
  </si>
  <si>
    <t>Communauté de l'Agglomération Havraise (CODAH)</t>
  </si>
  <si>
    <t>6845 km²</t>
  </si>
  <si>
    <t>835 km²</t>
  </si>
  <si>
    <t>2097 km²</t>
  </si>
  <si>
    <t>918 km²</t>
  </si>
  <si>
    <t>2160 km²</t>
  </si>
  <si>
    <t>2427 km²</t>
  </si>
  <si>
    <t>1694 km²</t>
  </si>
  <si>
    <t>7441 km²</t>
  </si>
  <si>
    <t>630 km²</t>
  </si>
  <si>
    <t>Le Havre/Estuaire de la Seine</t>
  </si>
  <si>
    <t>Alençon Saint-Lô/Centre et Sud-Manche Ouest-Orne</t>
  </si>
  <si>
    <t>Brest Métropole</t>
  </si>
  <si>
    <t>Communauté d'Agglomération de Poitiers</t>
  </si>
  <si>
    <t>Rodez Agglomération</t>
  </si>
  <si>
    <t>Rodez (Agglomération+)</t>
  </si>
  <si>
    <t>387 km²</t>
  </si>
  <si>
    <t>Tours (Département)</t>
  </si>
  <si>
    <t>Bouzonville/Nord Est Thionvillois</t>
  </si>
  <si>
    <t>697 km²</t>
  </si>
  <si>
    <t>Cerema</t>
  </si>
  <si>
    <t>6157 km²</t>
  </si>
  <si>
    <t>Tours Métropole Val de Loire et le Syndicat Mixte de l’Agglomération Tourangelle</t>
  </si>
  <si>
    <t>Vendée (Département)</t>
  </si>
  <si>
    <t>Conseil départemental de la Vendée (CD 85)</t>
  </si>
  <si>
    <t>6771 km²</t>
  </si>
  <si>
    <r>
      <t>EMC</t>
    </r>
    <r>
      <rPr>
        <b/>
        <vertAlign val="superscript"/>
        <sz val="10"/>
        <rFont val="Arial"/>
        <family val="2"/>
      </rPr>
      <t>3</t>
    </r>
  </si>
  <si>
    <t>Vendée</t>
  </si>
  <si>
    <t>Guadeloupe</t>
  </si>
  <si>
    <t>Marseille</t>
  </si>
  <si>
    <r>
      <t>EMC</t>
    </r>
    <r>
      <rPr>
        <vertAlign val="superscript"/>
        <sz val="10"/>
        <rFont val="Arial"/>
        <family val="2"/>
      </rPr>
      <t>3</t>
    </r>
    <r>
      <rPr>
        <sz val="10"/>
        <rFont val="Arial"/>
        <family val="2"/>
      </rPr>
      <t xml:space="preserve"> - EMC² réalisée en période de pandémie COVID</t>
    </r>
  </si>
  <si>
    <r>
      <t>EMC</t>
    </r>
    <r>
      <rPr>
        <vertAlign val="superscript"/>
        <sz val="10"/>
        <rFont val="Arial"/>
        <family val="2"/>
      </rPr>
      <t>3</t>
    </r>
    <r>
      <rPr>
        <sz val="10"/>
        <rFont val="Arial"/>
        <family val="2"/>
      </rPr>
      <t xml:space="preserve"> - EMC² réalisée en période de pandémie COVID (certification EMC² au niveau D30)</t>
    </r>
  </si>
  <si>
    <t>Grenoble-Alpes Métropole</t>
  </si>
  <si>
    <t>5972 km²</t>
  </si>
  <si>
    <t>Pointe à Pitre/Guadeloupe (Région)</t>
  </si>
  <si>
    <t>Région Guadeloupe</t>
  </si>
  <si>
    <t>1633 km²</t>
  </si>
  <si>
    <t>Marseille (Département +)</t>
  </si>
  <si>
    <t>7169 km²</t>
  </si>
  <si>
    <t>Métropole Aix-Marseille-Provence (MAMP)</t>
  </si>
  <si>
    <t>St-Etienne</t>
  </si>
  <si>
    <t>5262 km²</t>
  </si>
  <si>
    <t>Grand Reims (Communauté Urbaine - Pôle Reims Métropole)</t>
  </si>
  <si>
    <t>1435 km²</t>
  </si>
  <si>
    <t>Les Sables d'Olonnes (SCOT)</t>
  </si>
  <si>
    <t>173 km²</t>
  </si>
  <si>
    <t>Les Sables d'Olonne Agglomération</t>
  </si>
  <si>
    <t>Métropole Toulon Provence Méditerranée</t>
  </si>
  <si>
    <t>Angers Loire Métropole (ALM)</t>
  </si>
  <si>
    <t>Saint-Etienne Métropole (SEM)</t>
  </si>
  <si>
    <t>3805 km²</t>
  </si>
  <si>
    <t>Angers (SCOT +)</t>
  </si>
  <si>
    <t>Lannion-Trégor Communauté (LTC)</t>
  </si>
  <si>
    <t>919 km²</t>
  </si>
  <si>
    <t>Lannion (SCOT)</t>
  </si>
  <si>
    <t>Métropole Savoie</t>
  </si>
  <si>
    <t>Chambéry/Métropole Savoie (SCOT)</t>
  </si>
  <si>
    <t>1632 km²</t>
  </si>
  <si>
    <t>Caen/Calvados (Département)</t>
  </si>
  <si>
    <t>Communauté urbaine de Caen la Mer</t>
  </si>
  <si>
    <t>5587 km²</t>
  </si>
  <si>
    <t>Bordeaux/Gironde (Département +)</t>
  </si>
  <si>
    <t>11 125 km²</t>
  </si>
  <si>
    <t>Bordeaux Métropole, Conseil Départemental de la Gironde et Région Nouvelle Aquitaine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</si>
</sst>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 _F_-;_-@_-"/>
    <numFmt numFmtId="167" formatCode="_-* #,##0\ _F_-;\-* #,##0\ _F_-;_-* \-??\ _F_-;_-@_-"/>
    <numFmt numFmtId="168" formatCode="0.0"/>
    <numFmt numFmtId="169" formatCode="0.000"/>
    <numFmt numFmtId="170" formatCode="0.000000000"/>
    <numFmt numFmtId="171" formatCode="0.00000000"/>
    <numFmt numFmtId="172" formatCode="0.0000000"/>
    <numFmt numFmtId="173" formatCode="0.000000"/>
    <numFmt numFmtId="174" formatCode="0.00000"/>
    <numFmt numFmtId="175" formatCode="0.0000"/>
  </numFmts>
  <fonts count="50">
    <font>
      <sz val="10"/>
      <name val="Arial"/>
      <family val="2"/>
    </font>
    <font>
      <sz val="24"/>
      <name val="Arial"/>
      <family val="2"/>
    </font>
    <font>
      <b/>
      <sz val="10"/>
      <name val="Arial"/>
      <family val="2"/>
    </font>
    <font>
      <b/>
      <u val="single"/>
      <sz val="10"/>
      <name val="Arial"/>
      <family val="2"/>
    </font>
    <font>
      <i/>
      <u val="single"/>
      <sz val="10"/>
      <name val="Arial"/>
      <family val="2"/>
    </font>
    <font>
      <i/>
      <sz val="10"/>
      <name val="Arial"/>
      <family val="2"/>
    </font>
    <font>
      <b/>
      <sz val="11"/>
      <color indexed="10"/>
      <name val="Arial"/>
      <family val="2"/>
    </font>
    <font>
      <sz val="10"/>
      <color indexed="10"/>
      <name val="Arial"/>
      <family val="2"/>
    </font>
    <font>
      <b/>
      <sz val="11"/>
      <name val="Arial"/>
      <family val="2"/>
    </font>
    <font>
      <b/>
      <sz val="10"/>
      <color indexed="10"/>
      <name val="Arial"/>
      <family val="2"/>
    </font>
    <font>
      <b/>
      <vertAlign val="superscript"/>
      <sz val="8"/>
      <name val="Arial"/>
      <family val="2"/>
    </font>
    <font>
      <b/>
      <vertAlign val="superscript"/>
      <sz val="10"/>
      <name val="Arial"/>
      <family val="2"/>
    </font>
    <font>
      <b/>
      <sz val="8"/>
      <name val="Arial"/>
      <family val="2"/>
    </font>
    <font>
      <u val="single"/>
      <sz val="9.9"/>
      <color indexed="12"/>
      <name val="Arial"/>
      <family val="2"/>
    </font>
    <font>
      <u val="single"/>
      <sz val="9.9"/>
      <color indexed="36"/>
      <name val="Arial"/>
      <family val="2"/>
    </font>
    <font>
      <vertAlign val="superscrip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15"/>
        <bgColor indexed="64"/>
      </patternFill>
    </fill>
    <fill>
      <patternFill patternType="solid">
        <fgColor indexed="11"/>
        <bgColor indexed="64"/>
      </patternFill>
    </fill>
    <fill>
      <patternFill patternType="solid">
        <fgColor indexed="10"/>
        <bgColor indexed="64"/>
      </patternFill>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indexed="49"/>
        <bgColor indexed="64"/>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hair">
        <color indexed="8"/>
      </left>
      <right style="hair">
        <color indexed="8"/>
      </right>
      <top>
        <color indexed="63"/>
      </top>
      <bottom style="hair">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166"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0"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14">
    <xf numFmtId="0" fontId="0" fillId="0" borderId="0" xfId="0" applyAlignment="1">
      <alignment/>
    </xf>
    <xf numFmtId="0" fontId="0" fillId="0" borderId="0" xfId="51">
      <alignment/>
      <protection/>
    </xf>
    <xf numFmtId="0" fontId="1" fillId="0" borderId="0" xfId="0" applyFont="1" applyAlignment="1">
      <alignment/>
    </xf>
    <xf numFmtId="0" fontId="0" fillId="0" borderId="10" xfId="51" applyFont="1" applyBorder="1">
      <alignment/>
      <protection/>
    </xf>
    <xf numFmtId="0" fontId="0" fillId="0" borderId="11" xfId="51" applyBorder="1">
      <alignment/>
      <protection/>
    </xf>
    <xf numFmtId="0" fontId="0" fillId="0" borderId="12" xfId="51" applyBorder="1">
      <alignment/>
      <protection/>
    </xf>
    <xf numFmtId="0" fontId="0" fillId="0" borderId="13" xfId="51" applyBorder="1">
      <alignment/>
      <protection/>
    </xf>
    <xf numFmtId="0" fontId="0" fillId="0" borderId="0" xfId="51" applyBorder="1">
      <alignment/>
      <protection/>
    </xf>
    <xf numFmtId="0" fontId="0" fillId="0" borderId="14" xfId="51" applyBorder="1">
      <alignment/>
      <protection/>
    </xf>
    <xf numFmtId="0" fontId="2" fillId="0" borderId="13" xfId="51" applyFont="1" applyBorder="1">
      <alignment/>
      <protection/>
    </xf>
    <xf numFmtId="0" fontId="0" fillId="0" borderId="0" xfId="51" applyFont="1" applyBorder="1">
      <alignment/>
      <protection/>
    </xf>
    <xf numFmtId="0" fontId="3" fillId="0" borderId="13" xfId="51" applyFont="1" applyBorder="1">
      <alignment/>
      <protection/>
    </xf>
    <xf numFmtId="0" fontId="0" fillId="33" borderId="13" xfId="51" applyFont="1" applyFill="1" applyBorder="1">
      <alignment/>
      <protection/>
    </xf>
    <xf numFmtId="0" fontId="0" fillId="33" borderId="0" xfId="51" applyFont="1" applyFill="1" applyBorder="1" applyAlignment="1">
      <alignment horizontal="left"/>
      <protection/>
    </xf>
    <xf numFmtId="0" fontId="0" fillId="33" borderId="0" xfId="51" applyFill="1" applyBorder="1" applyAlignment="1">
      <alignment horizontal="left"/>
      <protection/>
    </xf>
    <xf numFmtId="0" fontId="0" fillId="33" borderId="14" xfId="51" applyFill="1" applyBorder="1" applyAlignment="1">
      <alignment horizontal="left"/>
      <protection/>
    </xf>
    <xf numFmtId="0" fontId="0" fillId="33" borderId="15" xfId="51" applyFont="1" applyFill="1" applyBorder="1" applyAlignment="1">
      <alignment horizontal="left"/>
      <protection/>
    </xf>
    <xf numFmtId="0" fontId="0" fillId="33" borderId="16" xfId="51" applyFill="1" applyBorder="1" applyAlignment="1">
      <alignment horizontal="left"/>
      <protection/>
    </xf>
    <xf numFmtId="0" fontId="0" fillId="33" borderId="17" xfId="51" applyFill="1" applyBorder="1" applyAlignment="1">
      <alignment horizontal="left"/>
      <protection/>
    </xf>
    <xf numFmtId="0" fontId="4" fillId="0" borderId="10" xfId="51" applyFont="1" applyBorder="1">
      <alignment/>
      <protection/>
    </xf>
    <xf numFmtId="0" fontId="5" fillId="0" borderId="13" xfId="51" applyFont="1" applyBorder="1">
      <alignment/>
      <protection/>
    </xf>
    <xf numFmtId="0" fontId="4" fillId="0" borderId="13" xfId="51" applyFont="1" applyBorder="1">
      <alignment/>
      <protection/>
    </xf>
    <xf numFmtId="0" fontId="5" fillId="0" borderId="15" xfId="51" applyFont="1" applyBorder="1">
      <alignment/>
      <protection/>
    </xf>
    <xf numFmtId="0" fontId="0" fillId="0" borderId="16" xfId="51" applyBorder="1">
      <alignment/>
      <protection/>
    </xf>
    <xf numFmtId="0" fontId="0" fillId="0" borderId="17" xfId="51" applyBorder="1">
      <alignment/>
      <protection/>
    </xf>
    <xf numFmtId="0" fontId="0" fillId="0" borderId="0" xfId="0" applyAlignment="1">
      <alignment wrapText="1"/>
    </xf>
    <xf numFmtId="0" fontId="1" fillId="0" borderId="18" xfId="0" applyFont="1" applyBorder="1" applyAlignment="1">
      <alignment/>
    </xf>
    <xf numFmtId="0" fontId="0" fillId="0" borderId="18" xfId="0" applyBorder="1" applyAlignment="1">
      <alignment wrapText="1"/>
    </xf>
    <xf numFmtId="0" fontId="6" fillId="0" borderId="18" xfId="0" applyFont="1" applyBorder="1" applyAlignment="1">
      <alignment horizontal="center" vertical="center"/>
    </xf>
    <xf numFmtId="0" fontId="7" fillId="0" borderId="18" xfId="0" applyFont="1" applyBorder="1" applyAlignment="1">
      <alignment horizontal="justify" wrapText="1"/>
    </xf>
    <xf numFmtId="0" fontId="0" fillId="33" borderId="18" xfId="0" applyFont="1" applyFill="1" applyBorder="1" applyAlignment="1">
      <alignment vertical="center"/>
    </xf>
    <xf numFmtId="0" fontId="0" fillId="0" borderId="0" xfId="0" applyFill="1" applyAlignment="1">
      <alignment vertical="center"/>
    </xf>
    <xf numFmtId="0" fontId="0" fillId="0" borderId="18" xfId="0" applyBorder="1" applyAlignment="1">
      <alignment/>
    </xf>
    <xf numFmtId="0" fontId="8" fillId="34" borderId="19" xfId="0" applyFont="1" applyFill="1" applyBorder="1" applyAlignment="1">
      <alignment horizontal="center"/>
    </xf>
    <xf numFmtId="0" fontId="8" fillId="34" borderId="19" xfId="0" applyFont="1" applyFill="1" applyBorder="1" applyAlignment="1">
      <alignment horizontal="center" wrapText="1"/>
    </xf>
    <xf numFmtId="0" fontId="2" fillId="35" borderId="18" xfId="0" applyFont="1" applyFill="1" applyBorder="1" applyAlignment="1">
      <alignment vertical="center"/>
    </xf>
    <xf numFmtId="0" fontId="0" fillId="35" borderId="18" xfId="0" applyFill="1" applyBorder="1" applyAlignment="1">
      <alignment vertical="center" wrapText="1"/>
    </xf>
    <xf numFmtId="0" fontId="2" fillId="0" borderId="18" xfId="0" applyFont="1" applyBorder="1" applyAlignment="1">
      <alignment horizontal="center" vertical="center" shrinkToFit="1"/>
    </xf>
    <xf numFmtId="0" fontId="0" fillId="0" borderId="18" xfId="0" applyFont="1" applyBorder="1" applyAlignment="1">
      <alignment vertical="center" wrapText="1"/>
    </xf>
    <xf numFmtId="0" fontId="0" fillId="35" borderId="18" xfId="0" applyFill="1" applyBorder="1" applyAlignment="1">
      <alignment horizontal="justify" wrapText="1"/>
    </xf>
    <xf numFmtId="0" fontId="7" fillId="0" borderId="18" xfId="0" applyFont="1" applyBorder="1" applyAlignment="1">
      <alignment horizontal="justify" vertical="top"/>
    </xf>
    <xf numFmtId="0" fontId="0" fillId="0" borderId="18" xfId="0" applyBorder="1" applyAlignment="1">
      <alignment horizontal="center" vertical="center"/>
    </xf>
    <xf numFmtId="0" fontId="0" fillId="0" borderId="18" xfId="0" applyFont="1" applyBorder="1" applyAlignment="1">
      <alignment horizontal="justify" vertical="top" wrapText="1"/>
    </xf>
    <xf numFmtId="0" fontId="0" fillId="0" borderId="18" xfId="0" applyBorder="1" applyAlignment="1">
      <alignment vertical="center"/>
    </xf>
    <xf numFmtId="0" fontId="2" fillId="0" borderId="18" xfId="0" applyFont="1" applyBorder="1" applyAlignment="1">
      <alignment horizontal="center" vertical="center"/>
    </xf>
    <xf numFmtId="0" fontId="0" fillId="35" borderId="18" xfId="0" applyFill="1" applyBorder="1" applyAlignment="1">
      <alignment horizontal="justify" vertical="top" wrapText="1"/>
    </xf>
    <xf numFmtId="0" fontId="7" fillId="0" borderId="18" xfId="0" applyFont="1" applyBorder="1" applyAlignment="1">
      <alignment horizontal="justify" vertical="top" wrapText="1"/>
    </xf>
    <xf numFmtId="0" fontId="2" fillId="0" borderId="18"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0" fontId="0" fillId="0" borderId="18" xfId="0" applyFont="1" applyBorder="1" applyAlignment="1">
      <alignment horizontal="left"/>
    </xf>
    <xf numFmtId="0" fontId="0" fillId="0" borderId="18" xfId="0" applyFont="1" applyBorder="1" applyAlignment="1">
      <alignment horizontal="center"/>
    </xf>
    <xf numFmtId="0" fontId="0" fillId="0" borderId="18" xfId="0" applyFont="1" applyBorder="1" applyAlignment="1">
      <alignment horizontal="left" wrapText="1"/>
    </xf>
    <xf numFmtId="0" fontId="0" fillId="0" borderId="0" xfId="0" applyFont="1" applyAlignment="1">
      <alignment wrapText="1"/>
    </xf>
    <xf numFmtId="0" fontId="0" fillId="0" borderId="0" xfId="0" applyFont="1" applyAlignment="1">
      <alignment horizontal="center" wrapText="1"/>
    </xf>
    <xf numFmtId="167" fontId="0" fillId="0" borderId="0" xfId="46" applyNumberFormat="1" applyFont="1" applyFill="1" applyBorder="1" applyAlignment="1" applyProtection="1">
      <alignment wrapText="1"/>
      <protection/>
    </xf>
    <xf numFmtId="167" fontId="0" fillId="0" borderId="0" xfId="46" applyNumberFormat="1" applyFont="1" applyFill="1" applyBorder="1" applyAlignment="1" applyProtection="1">
      <alignment wrapText="1"/>
      <protection locked="0"/>
    </xf>
    <xf numFmtId="0" fontId="2" fillId="34" borderId="18" xfId="0" applyFont="1" applyFill="1" applyBorder="1" applyAlignment="1">
      <alignment horizontal="center" vertical="center" wrapText="1"/>
    </xf>
    <xf numFmtId="167" fontId="2" fillId="34" borderId="18" xfId="46" applyNumberFormat="1" applyFont="1" applyFill="1" applyBorder="1" applyAlignment="1" applyProtection="1">
      <alignment horizontal="center" vertical="center" wrapText="1"/>
      <protection/>
    </xf>
    <xf numFmtId="167" fontId="2" fillId="34" borderId="18" xfId="46" applyNumberFormat="1" applyFont="1" applyFill="1" applyBorder="1" applyAlignment="1" applyProtection="1">
      <alignment horizontal="center" vertical="center" wrapText="1"/>
      <protection locked="0"/>
    </xf>
    <xf numFmtId="0" fontId="0" fillId="0" borderId="18" xfId="0" applyFont="1" applyFill="1" applyBorder="1" applyAlignment="1">
      <alignment wrapText="1"/>
    </xf>
    <xf numFmtId="1" fontId="0" fillId="0" borderId="18" xfId="0" applyNumberFormat="1" applyFont="1" applyFill="1" applyBorder="1" applyAlignment="1">
      <alignment horizontal="center" wrapText="1"/>
    </xf>
    <xf numFmtId="3" fontId="0" fillId="0" borderId="18" xfId="46" applyNumberFormat="1" applyFont="1" applyFill="1" applyBorder="1" applyAlignment="1" applyProtection="1">
      <alignment horizontal="center" wrapText="1"/>
      <protection/>
    </xf>
    <xf numFmtId="0" fontId="0" fillId="0" borderId="18" xfId="0" applyFont="1" applyFill="1" applyBorder="1" applyAlignment="1">
      <alignment horizontal="center" wrapText="1"/>
    </xf>
    <xf numFmtId="167" fontId="0" fillId="0" borderId="18" xfId="46" applyNumberFormat="1" applyFont="1" applyFill="1" applyBorder="1" applyAlignment="1" applyProtection="1">
      <alignment wrapText="1"/>
      <protection/>
    </xf>
    <xf numFmtId="0" fontId="0" fillId="0" borderId="18" xfId="0" applyFont="1" applyFill="1" applyBorder="1" applyAlignment="1" applyProtection="1">
      <alignment wrapText="1"/>
      <protection locked="0"/>
    </xf>
    <xf numFmtId="0" fontId="0" fillId="0" borderId="18" xfId="0" applyFont="1" applyFill="1" applyBorder="1" applyAlignment="1" applyProtection="1">
      <alignment vertical="center" wrapText="1"/>
      <protection locked="0"/>
    </xf>
    <xf numFmtId="3" fontId="0" fillId="0" borderId="18" xfId="0" applyNumberFormat="1" applyFont="1" applyFill="1" applyBorder="1" applyAlignment="1">
      <alignment horizontal="center" wrapText="1"/>
    </xf>
    <xf numFmtId="0" fontId="0" fillId="0" borderId="18" xfId="46" applyNumberFormat="1" applyFont="1" applyFill="1" applyBorder="1" applyAlignment="1" applyProtection="1">
      <alignment wrapText="1"/>
      <protection locked="0"/>
    </xf>
    <xf numFmtId="0" fontId="0" fillId="0" borderId="18" xfId="0" applyFont="1" applyBorder="1" applyAlignment="1">
      <alignment wrapText="1"/>
    </xf>
    <xf numFmtId="0" fontId="0" fillId="0" borderId="18" xfId="0" applyFont="1" applyBorder="1" applyAlignment="1">
      <alignment horizontal="center" wrapText="1"/>
    </xf>
    <xf numFmtId="3" fontId="0" fillId="0" borderId="0" xfId="46" applyNumberFormat="1" applyFont="1" applyFill="1" applyBorder="1" applyAlignment="1" applyProtection="1">
      <alignment horizontal="center" wrapText="1"/>
      <protection/>
    </xf>
    <xf numFmtId="0" fontId="2" fillId="36" borderId="18"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38" borderId="18" xfId="0" applyFont="1" applyFill="1" applyBorder="1" applyAlignment="1">
      <alignment horizontal="center" vertical="center" wrapText="1"/>
    </xf>
    <xf numFmtId="0" fontId="2" fillId="39" borderId="18" xfId="0" applyFont="1" applyFill="1" applyBorder="1" applyAlignment="1">
      <alignment horizontal="center" vertical="center" wrapText="1"/>
    </xf>
    <xf numFmtId="0" fontId="2" fillId="40" borderId="18" xfId="0" applyFont="1" applyFill="1" applyBorder="1" applyAlignment="1">
      <alignment horizontal="center" vertical="center" wrapText="1"/>
    </xf>
    <xf numFmtId="0" fontId="0" fillId="0" borderId="0" xfId="0" applyFont="1" applyAlignment="1">
      <alignment horizontal="center" vertical="center" wrapText="1"/>
    </xf>
    <xf numFmtId="2" fontId="0" fillId="0" borderId="18" xfId="0" applyNumberFormat="1" applyFont="1" applyBorder="1" applyAlignment="1">
      <alignment horizontal="center" wrapText="1"/>
    </xf>
    <xf numFmtId="2" fontId="0" fillId="41" borderId="18" xfId="0" applyNumberFormat="1" applyFont="1" applyFill="1" applyBorder="1" applyAlignment="1">
      <alignment horizontal="center" wrapText="1"/>
    </xf>
    <xf numFmtId="2" fontId="2" fillId="41" borderId="18" xfId="0" applyNumberFormat="1" applyFont="1" applyFill="1" applyBorder="1" applyAlignment="1">
      <alignment horizontal="center" wrapText="1"/>
    </xf>
    <xf numFmtId="0" fontId="0" fillId="0" borderId="0" xfId="0" applyFont="1" applyFill="1" applyAlignment="1">
      <alignment wrapText="1"/>
    </xf>
    <xf numFmtId="2" fontId="0" fillId="0" borderId="18" xfId="0" applyNumberFormat="1" applyFont="1" applyFill="1" applyBorder="1" applyAlignment="1">
      <alignment horizontal="center" wrapText="1"/>
    </xf>
    <xf numFmtId="4" fontId="0" fillId="0" borderId="18" xfId="0" applyNumberFormat="1" applyFont="1" applyFill="1" applyBorder="1" applyAlignment="1">
      <alignment horizontal="center" wrapText="1"/>
    </xf>
    <xf numFmtId="2" fontId="0" fillId="0" borderId="20" xfId="0" applyNumberFormat="1" applyFont="1" applyBorder="1" applyAlignment="1">
      <alignment horizontal="center" wrapText="1"/>
    </xf>
    <xf numFmtId="2" fontId="0" fillId="0" borderId="21" xfId="0" applyNumberFormat="1" applyFont="1" applyBorder="1" applyAlignment="1">
      <alignment horizontal="center" wrapText="1"/>
    </xf>
    <xf numFmtId="2" fontId="0" fillId="0" borderId="19" xfId="0" applyNumberFormat="1" applyFont="1" applyBorder="1" applyAlignment="1">
      <alignment horizontal="center" wrapText="1"/>
    </xf>
    <xf numFmtId="1" fontId="0" fillId="0" borderId="20" xfId="0" applyNumberFormat="1" applyFont="1" applyBorder="1" applyAlignment="1">
      <alignment horizontal="center" wrapText="1"/>
    </xf>
    <xf numFmtId="3" fontId="0" fillId="0" borderId="20" xfId="46" applyNumberFormat="1" applyFont="1" applyFill="1" applyBorder="1" applyAlignment="1" applyProtection="1">
      <alignment horizontal="center" wrapText="1"/>
      <protection/>
    </xf>
    <xf numFmtId="2" fontId="0" fillId="0" borderId="0" xfId="0" applyNumberFormat="1" applyFont="1" applyAlignment="1">
      <alignment wrapText="1"/>
    </xf>
    <xf numFmtId="0" fontId="0" fillId="0" borderId="0" xfId="0" applyFont="1" applyBorder="1" applyAlignment="1">
      <alignment wrapText="1"/>
    </xf>
    <xf numFmtId="0" fontId="0" fillId="0" borderId="0" xfId="0" applyFont="1" applyBorder="1" applyAlignment="1">
      <alignment horizontal="center" wrapText="1"/>
    </xf>
    <xf numFmtId="0" fontId="2" fillId="42" borderId="18" xfId="0" applyFont="1" applyFill="1" applyBorder="1" applyAlignment="1">
      <alignment horizontal="center" vertical="center" wrapText="1"/>
    </xf>
    <xf numFmtId="9" fontId="0" fillId="41" borderId="18" xfId="53" applyFont="1" applyFill="1" applyBorder="1" applyAlignment="1" applyProtection="1">
      <alignment horizontal="center" wrapText="1"/>
      <protection/>
    </xf>
    <xf numFmtId="0" fontId="0" fillId="0" borderId="0" xfId="0" applyFont="1" applyFill="1" applyBorder="1" applyAlignment="1">
      <alignment wrapText="1"/>
    </xf>
    <xf numFmtId="0" fontId="0" fillId="0" borderId="0" xfId="0" applyFont="1" applyFill="1" applyBorder="1" applyAlignment="1">
      <alignment horizontal="center" wrapText="1"/>
    </xf>
    <xf numFmtId="0" fontId="2" fillId="43" borderId="22" xfId="0" applyFont="1" applyFill="1" applyBorder="1" applyAlignment="1">
      <alignment horizontal="center" vertical="center" wrapText="1"/>
    </xf>
    <xf numFmtId="0" fontId="2" fillId="43" borderId="18" xfId="0" applyFont="1" applyFill="1" applyBorder="1" applyAlignment="1">
      <alignment horizontal="center" vertical="center" wrapText="1"/>
    </xf>
    <xf numFmtId="0" fontId="2" fillId="44" borderId="18" xfId="0" applyFont="1" applyFill="1" applyBorder="1" applyAlignment="1">
      <alignment horizontal="center" vertical="center" wrapText="1"/>
    </xf>
    <xf numFmtId="1" fontId="0" fillId="0" borderId="19" xfId="0" applyNumberFormat="1" applyFont="1" applyFill="1" applyBorder="1" applyAlignment="1">
      <alignment horizontal="center" wrapText="1"/>
    </xf>
    <xf numFmtId="3" fontId="0" fillId="0" borderId="19" xfId="46" applyNumberFormat="1" applyFont="1" applyFill="1" applyBorder="1" applyAlignment="1" applyProtection="1">
      <alignment horizontal="center" wrapText="1"/>
      <protection/>
    </xf>
    <xf numFmtId="2" fontId="0" fillId="41" borderId="23" xfId="0" applyNumberFormat="1" applyFont="1" applyFill="1" applyBorder="1" applyAlignment="1">
      <alignment horizontal="center" wrapText="1"/>
    </xf>
    <xf numFmtId="3" fontId="0" fillId="45" borderId="19" xfId="46" applyNumberFormat="1" applyFont="1" applyFill="1" applyBorder="1" applyAlignment="1" applyProtection="1">
      <alignment horizontal="center" wrapText="1"/>
      <protection/>
    </xf>
    <xf numFmtId="3" fontId="0" fillId="0" borderId="24" xfId="46" applyNumberFormat="1" applyFont="1" applyFill="1" applyBorder="1" applyAlignment="1" applyProtection="1">
      <alignment horizontal="center" wrapText="1"/>
      <protection/>
    </xf>
    <xf numFmtId="0" fontId="2" fillId="0" borderId="0" xfId="0" applyFont="1" applyFill="1" applyBorder="1" applyAlignment="1">
      <alignment wrapText="1"/>
    </xf>
    <xf numFmtId="167" fontId="0" fillId="0" borderId="0" xfId="46" applyNumberFormat="1" applyFont="1" applyFill="1" applyBorder="1" applyAlignment="1" applyProtection="1">
      <alignment horizontal="center" wrapText="1"/>
      <protection/>
    </xf>
    <xf numFmtId="0" fontId="2" fillId="0" borderId="0" xfId="0" applyFont="1" applyFill="1" applyBorder="1" applyAlignment="1">
      <alignment horizontal="center" wrapText="1"/>
    </xf>
    <xf numFmtId="1" fontId="2" fillId="46" borderId="18" xfId="0" applyNumberFormat="1" applyFont="1" applyFill="1" applyBorder="1" applyAlignment="1">
      <alignment horizontal="center" vertical="center" wrapText="1"/>
    </xf>
    <xf numFmtId="0" fontId="2" fillId="47" borderId="18" xfId="0" applyFont="1" applyFill="1" applyBorder="1" applyAlignment="1">
      <alignment horizontal="center" vertical="center" wrapText="1"/>
    </xf>
    <xf numFmtId="0" fontId="2" fillId="48" borderId="18" xfId="0" applyFont="1" applyFill="1" applyBorder="1" applyAlignment="1">
      <alignment horizontal="center" vertical="center" wrapText="1"/>
    </xf>
    <xf numFmtId="167" fontId="2" fillId="46" borderId="18" xfId="46" applyNumberFormat="1" applyFont="1" applyFill="1" applyBorder="1" applyAlignment="1" applyProtection="1">
      <alignment horizontal="center" vertical="center" wrapText="1"/>
      <protection/>
    </xf>
    <xf numFmtId="168" fontId="2" fillId="48" borderId="18" xfId="0" applyNumberFormat="1" applyFont="1" applyFill="1" applyBorder="1" applyAlignment="1">
      <alignment horizontal="center" vertical="center" wrapText="1"/>
    </xf>
    <xf numFmtId="168" fontId="2" fillId="47" borderId="18" xfId="0" applyNumberFormat="1" applyFont="1" applyFill="1" applyBorder="1" applyAlignment="1">
      <alignment horizontal="center" vertical="center" wrapText="1"/>
    </xf>
    <xf numFmtId="168" fontId="2" fillId="45" borderId="18" xfId="0" applyNumberFormat="1" applyFont="1" applyFill="1" applyBorder="1" applyAlignment="1">
      <alignment horizontal="center" vertical="center" wrapText="1"/>
    </xf>
    <xf numFmtId="2" fontId="2" fillId="49" borderId="18" xfId="0" applyNumberFormat="1" applyFont="1" applyFill="1" applyBorder="1" applyAlignment="1">
      <alignment horizontal="center" vertical="center" wrapText="1"/>
    </xf>
    <xf numFmtId="167" fontId="0" fillId="0" borderId="18" xfId="46" applyNumberFormat="1" applyFont="1" applyFill="1" applyBorder="1" applyAlignment="1" applyProtection="1">
      <alignment horizontal="center" wrapText="1"/>
      <protection/>
    </xf>
    <xf numFmtId="167" fontId="0" fillId="41" borderId="18" xfId="46" applyNumberFormat="1" applyFont="1" applyFill="1" applyBorder="1" applyAlignment="1" applyProtection="1">
      <alignment horizontal="center" wrapText="1"/>
      <protection/>
    </xf>
    <xf numFmtId="168" fontId="0" fillId="41" borderId="18" xfId="0" applyNumberFormat="1" applyFont="1" applyFill="1" applyBorder="1" applyAlignment="1">
      <alignment horizontal="center" wrapText="1"/>
    </xf>
    <xf numFmtId="167" fontId="0" fillId="0" borderId="18" xfId="0" applyNumberFormat="1" applyFont="1" applyFill="1" applyBorder="1" applyAlignment="1">
      <alignment wrapText="1"/>
    </xf>
    <xf numFmtId="0" fontId="7" fillId="0" borderId="0" xfId="0" applyFont="1" applyFill="1" applyBorder="1" applyAlignment="1">
      <alignment wrapText="1"/>
    </xf>
    <xf numFmtId="0" fontId="0" fillId="0" borderId="18" xfId="0" applyFill="1" applyBorder="1" applyAlignment="1" applyProtection="1">
      <alignment wrapText="1"/>
      <protection locked="0"/>
    </xf>
    <xf numFmtId="0" fontId="0" fillId="0" borderId="18" xfId="0" applyFill="1" applyBorder="1" applyAlignment="1">
      <alignment horizontal="center" wrapText="1"/>
    </xf>
    <xf numFmtId="2" fontId="0" fillId="50" borderId="18" xfId="0" applyNumberFormat="1" applyFont="1" applyFill="1" applyBorder="1" applyAlignment="1">
      <alignment horizontal="center" wrapText="1"/>
    </xf>
    <xf numFmtId="2" fontId="2" fillId="50" borderId="18" xfId="0" applyNumberFormat="1" applyFont="1" applyFill="1" applyBorder="1" applyAlignment="1">
      <alignment horizontal="center" wrapText="1"/>
    </xf>
    <xf numFmtId="3" fontId="0" fillId="51" borderId="19" xfId="46" applyNumberFormat="1" applyFont="1" applyFill="1" applyBorder="1" applyAlignment="1" applyProtection="1">
      <alignment horizontal="center" wrapText="1"/>
      <protection/>
    </xf>
    <xf numFmtId="3" fontId="0" fillId="0" borderId="25" xfId="46" applyNumberFormat="1" applyFont="1" applyFill="1" applyBorder="1" applyAlignment="1" applyProtection="1">
      <alignment horizontal="center" wrapText="1"/>
      <protection/>
    </xf>
    <xf numFmtId="3" fontId="0" fillId="51" borderId="24" xfId="46" applyNumberFormat="1" applyFont="1" applyFill="1" applyBorder="1" applyAlignment="1" applyProtection="1">
      <alignment horizontal="center" wrapText="1"/>
      <protection/>
    </xf>
    <xf numFmtId="0" fontId="0" fillId="0" borderId="18" xfId="0" applyBorder="1" applyAlignment="1">
      <alignment horizontal="left"/>
    </xf>
    <xf numFmtId="0" fontId="0" fillId="0" borderId="20" xfId="0" applyFont="1" applyBorder="1" applyAlignment="1">
      <alignment horizontal="left"/>
    </xf>
    <xf numFmtId="0" fontId="0" fillId="0" borderId="20" xfId="0" applyFont="1" applyBorder="1" applyAlignment="1">
      <alignment horizontal="center"/>
    </xf>
    <xf numFmtId="0" fontId="0" fillId="0" borderId="25" xfId="0" applyFont="1" applyBorder="1" applyAlignment="1">
      <alignment horizontal="center"/>
    </xf>
    <xf numFmtId="0" fontId="0" fillId="0" borderId="25" xfId="0" applyBorder="1" applyAlignment="1">
      <alignment horizontal="left"/>
    </xf>
    <xf numFmtId="0" fontId="0" fillId="0" borderId="18" xfId="0" applyFont="1" applyFill="1" applyBorder="1" applyAlignment="1" applyProtection="1">
      <alignment wrapText="1"/>
      <protection locked="0"/>
    </xf>
    <xf numFmtId="167" fontId="2" fillId="0" borderId="18" xfId="46" applyNumberFormat="1" applyFont="1" applyFill="1" applyBorder="1" applyAlignment="1" applyProtection="1">
      <alignment horizontal="center" wrapText="1"/>
      <protection/>
    </xf>
    <xf numFmtId="0" fontId="0" fillId="0" borderId="19" xfId="0" applyFont="1" applyFill="1" applyBorder="1" applyAlignment="1">
      <alignment horizontal="center" wrapText="1"/>
    </xf>
    <xf numFmtId="0" fontId="2" fillId="0" borderId="18" xfId="0" applyFont="1" applyFill="1" applyBorder="1" applyAlignment="1" applyProtection="1">
      <alignment horizontal="center" vertical="center"/>
      <protection/>
    </xf>
    <xf numFmtId="0" fontId="2" fillId="0" borderId="18" xfId="0" applyFont="1" applyFill="1" applyBorder="1" applyAlignment="1">
      <alignment wrapText="1"/>
    </xf>
    <xf numFmtId="0" fontId="2" fillId="0" borderId="18" xfId="0" applyFont="1" applyBorder="1" applyAlignment="1">
      <alignment wrapText="1"/>
    </xf>
    <xf numFmtId="2" fontId="2" fillId="0" borderId="18" xfId="0" applyNumberFormat="1" applyFont="1" applyFill="1" applyBorder="1" applyAlignment="1">
      <alignment wrapText="1"/>
    </xf>
    <xf numFmtId="0" fontId="2" fillId="0" borderId="18" xfId="0" applyFont="1" applyFill="1" applyBorder="1" applyAlignment="1">
      <alignment horizontal="center" wrapText="1"/>
    </xf>
    <xf numFmtId="0" fontId="2" fillId="0" borderId="18" xfId="0" applyFont="1" applyBorder="1" applyAlignment="1">
      <alignment horizontal="center" wrapText="1"/>
    </xf>
    <xf numFmtId="9" fontId="0" fillId="0" borderId="0" xfId="0" applyNumberFormat="1" applyFont="1" applyAlignment="1">
      <alignment wrapText="1"/>
    </xf>
    <xf numFmtId="9" fontId="0" fillId="0" borderId="0" xfId="0" applyNumberFormat="1" applyFont="1" applyBorder="1" applyAlignment="1">
      <alignment wrapText="1"/>
    </xf>
    <xf numFmtId="0" fontId="2" fillId="0" borderId="0" xfId="0" applyFont="1" applyAlignment="1">
      <alignment horizontal="center" wrapText="1"/>
    </xf>
    <xf numFmtId="0" fontId="2" fillId="0" borderId="18" xfId="0" applyNumberFormat="1" applyFont="1" applyBorder="1" applyAlignment="1">
      <alignment horizontal="center" wrapText="1"/>
    </xf>
    <xf numFmtId="0" fontId="2" fillId="0" borderId="19" xfId="0" applyFont="1" applyFill="1" applyBorder="1" applyAlignment="1">
      <alignment horizontal="center" wrapText="1"/>
    </xf>
    <xf numFmtId="2" fontId="0" fillId="41" borderId="21" xfId="0" applyNumberFormat="1" applyFont="1" applyFill="1" applyBorder="1" applyAlignment="1">
      <alignment horizontal="center" wrapText="1"/>
    </xf>
    <xf numFmtId="3" fontId="0" fillId="52" borderId="25" xfId="46" applyNumberFormat="1" applyFont="1" applyFill="1" applyBorder="1" applyAlignment="1" applyProtection="1">
      <alignment horizontal="center" wrapText="1"/>
      <protection/>
    </xf>
    <xf numFmtId="0" fontId="2" fillId="53" borderId="18" xfId="0" applyFont="1" applyFill="1" applyBorder="1" applyAlignment="1">
      <alignment horizontal="center" wrapText="1"/>
    </xf>
    <xf numFmtId="1" fontId="0" fillId="53" borderId="18" xfId="0" applyNumberFormat="1" applyFont="1" applyFill="1" applyBorder="1" applyAlignment="1">
      <alignment horizontal="center" wrapText="1"/>
    </xf>
    <xf numFmtId="0" fontId="0" fillId="53" borderId="18" xfId="0" applyFont="1" applyFill="1" applyBorder="1" applyAlignment="1">
      <alignment horizontal="center" wrapText="1"/>
    </xf>
    <xf numFmtId="167" fontId="0" fillId="53" borderId="18" xfId="46" applyNumberFormat="1" applyFont="1" applyFill="1" applyBorder="1" applyAlignment="1" applyProtection="1">
      <alignment horizontal="center" wrapText="1"/>
      <protection/>
    </xf>
    <xf numFmtId="2" fontId="2" fillId="53" borderId="18" xfId="0" applyNumberFormat="1" applyFont="1" applyFill="1" applyBorder="1" applyAlignment="1">
      <alignment wrapText="1"/>
    </xf>
    <xf numFmtId="2" fontId="0" fillId="53" borderId="18" xfId="0" applyNumberFormat="1" applyFill="1" applyBorder="1" applyAlignment="1">
      <alignment wrapText="1"/>
    </xf>
    <xf numFmtId="0" fontId="0" fillId="53" borderId="18" xfId="0" applyFont="1" applyFill="1" applyBorder="1" applyAlignment="1">
      <alignment wrapText="1"/>
    </xf>
    <xf numFmtId="167" fontId="0" fillId="53" borderId="18" xfId="46" applyNumberFormat="1" applyFont="1" applyFill="1" applyBorder="1" applyAlignment="1" applyProtection="1">
      <alignment horizontal="center" wrapText="1"/>
      <protection/>
    </xf>
    <xf numFmtId="3" fontId="0" fillId="53" borderId="18" xfId="46" applyNumberFormat="1" applyFont="1" applyFill="1" applyBorder="1" applyAlignment="1" applyProtection="1">
      <alignment horizontal="center" wrapText="1"/>
      <protection/>
    </xf>
    <xf numFmtId="3" fontId="0" fillId="53" borderId="20" xfId="46" applyNumberFormat="1" applyFont="1" applyFill="1" applyBorder="1" applyAlignment="1" applyProtection="1">
      <alignment horizontal="center" wrapText="1"/>
      <protection/>
    </xf>
    <xf numFmtId="0" fontId="2" fillId="53" borderId="19" xfId="0" applyFont="1" applyFill="1" applyBorder="1" applyAlignment="1">
      <alignment horizontal="center" wrapText="1"/>
    </xf>
    <xf numFmtId="1" fontId="0" fillId="53" borderId="19" xfId="0" applyNumberFormat="1" applyFont="1" applyFill="1" applyBorder="1" applyAlignment="1">
      <alignment horizontal="center" wrapText="1"/>
    </xf>
    <xf numFmtId="0" fontId="0" fillId="53" borderId="19" xfId="0" applyFont="1" applyFill="1" applyBorder="1" applyAlignment="1">
      <alignment horizontal="center" wrapText="1"/>
    </xf>
    <xf numFmtId="0" fontId="2" fillId="21" borderId="18" xfId="0" applyFont="1" applyFill="1" applyBorder="1" applyAlignment="1">
      <alignment wrapText="1"/>
    </xf>
    <xf numFmtId="0" fontId="2" fillId="21" borderId="18" xfId="0" applyFont="1" applyFill="1" applyBorder="1" applyAlignment="1">
      <alignment horizontal="center" wrapText="1"/>
    </xf>
    <xf numFmtId="1" fontId="0" fillId="21" borderId="18" xfId="0" applyNumberFormat="1" applyFont="1" applyFill="1" applyBorder="1" applyAlignment="1">
      <alignment horizontal="center" wrapText="1"/>
    </xf>
    <xf numFmtId="167" fontId="0" fillId="21" borderId="18" xfId="46" applyNumberFormat="1" applyFont="1" applyFill="1" applyBorder="1" applyAlignment="1" applyProtection="1">
      <alignment horizontal="center" wrapText="1"/>
      <protection/>
    </xf>
    <xf numFmtId="167" fontId="0" fillId="53" borderId="18" xfId="46" applyNumberFormat="1" applyFont="1" applyFill="1" applyBorder="1" applyAlignment="1" applyProtection="1">
      <alignment horizontal="center" wrapText="1"/>
      <protection/>
    </xf>
    <xf numFmtId="167" fontId="0" fillId="0" borderId="18" xfId="46" applyNumberFormat="1" applyFont="1" applyFill="1" applyBorder="1" applyAlignment="1" applyProtection="1">
      <alignment horizontal="center" wrapText="1"/>
      <protection/>
    </xf>
    <xf numFmtId="3" fontId="0" fillId="0" borderId="19" xfId="46" applyNumberFormat="1" applyFont="1" applyFill="1" applyBorder="1" applyAlignment="1" applyProtection="1">
      <alignment horizontal="center" wrapText="1"/>
      <protection/>
    </xf>
    <xf numFmtId="3" fontId="0" fillId="0" borderId="18" xfId="46" applyNumberFormat="1" applyFont="1" applyFill="1" applyBorder="1" applyAlignment="1" applyProtection="1">
      <alignment horizontal="center" wrapText="1"/>
      <protection/>
    </xf>
    <xf numFmtId="167" fontId="0" fillId="0" borderId="22" xfId="46" applyNumberFormat="1" applyFont="1" applyFill="1" applyBorder="1" applyAlignment="1" applyProtection="1">
      <alignment horizontal="center" wrapText="1"/>
      <protection/>
    </xf>
    <xf numFmtId="0" fontId="0" fillId="0" borderId="22" xfId="0" applyFont="1" applyFill="1" applyBorder="1" applyAlignment="1">
      <alignment horizontal="center" wrapText="1"/>
    </xf>
    <xf numFmtId="3" fontId="0" fillId="21" borderId="18" xfId="46" applyNumberFormat="1" applyFont="1" applyFill="1" applyBorder="1" applyAlignment="1" applyProtection="1">
      <alignment horizontal="center" wrapText="1"/>
      <protection/>
    </xf>
    <xf numFmtId="3" fontId="0" fillId="21" borderId="18" xfId="0" applyNumberFormat="1" applyFont="1" applyFill="1" applyBorder="1" applyAlignment="1">
      <alignment horizontal="center" wrapText="1"/>
    </xf>
    <xf numFmtId="0" fontId="2" fillId="0" borderId="18" xfId="0" applyNumberFormat="1" applyFont="1" applyFill="1" applyBorder="1" applyAlignment="1">
      <alignment horizontal="center" wrapText="1"/>
    </xf>
    <xf numFmtId="3" fontId="0" fillId="0" borderId="22" xfId="46" applyNumberFormat="1" applyFont="1" applyFill="1" applyBorder="1" applyAlignment="1" applyProtection="1">
      <alignment horizontal="center" wrapText="1"/>
      <protection/>
    </xf>
    <xf numFmtId="0" fontId="0" fillId="21" borderId="18" xfId="0" applyFont="1" applyFill="1" applyBorder="1" applyAlignment="1">
      <alignment horizontal="center" wrapText="1"/>
    </xf>
    <xf numFmtId="167" fontId="0" fillId="21" borderId="18" xfId="46" applyNumberFormat="1" applyFont="1" applyFill="1" applyBorder="1" applyAlignment="1" applyProtection="1">
      <alignment wrapText="1"/>
      <protection/>
    </xf>
    <xf numFmtId="0" fontId="0" fillId="21" borderId="18" xfId="0" applyFont="1" applyFill="1" applyBorder="1" applyAlignment="1" applyProtection="1">
      <alignment wrapText="1"/>
      <protection locked="0"/>
    </xf>
    <xf numFmtId="167" fontId="0" fillId="0" borderId="18" xfId="46" applyNumberFormat="1" applyFont="1" applyFill="1" applyBorder="1" applyAlignment="1" applyProtection="1">
      <alignment wrapText="1"/>
      <protection/>
    </xf>
    <xf numFmtId="14" fontId="0" fillId="0" borderId="18" xfId="0" applyNumberFormat="1" applyFont="1" applyFill="1" applyBorder="1" applyAlignment="1" applyProtection="1">
      <alignment wrapText="1"/>
      <protection locked="0"/>
    </xf>
    <xf numFmtId="0" fontId="0" fillId="0" borderId="20" xfId="0" applyFont="1" applyFill="1" applyBorder="1" applyAlignment="1" applyProtection="1">
      <alignment wrapText="1"/>
      <protection locked="0"/>
    </xf>
    <xf numFmtId="0" fontId="0" fillId="0" borderId="26" xfId="0" applyFont="1" applyFill="1" applyBorder="1" applyAlignment="1" applyProtection="1">
      <alignment wrapText="1"/>
      <protection locked="0"/>
    </xf>
    <xf numFmtId="0" fontId="0" fillId="0" borderId="25" xfId="0" applyFont="1" applyFill="1" applyBorder="1" applyAlignment="1" applyProtection="1">
      <alignment wrapText="1"/>
      <protection locked="0"/>
    </xf>
    <xf numFmtId="0" fontId="0" fillId="45" borderId="24" xfId="0" applyFont="1" applyFill="1" applyBorder="1" applyAlignment="1">
      <alignment/>
    </xf>
    <xf numFmtId="0" fontId="0" fillId="21" borderId="25" xfId="0" applyFont="1" applyFill="1" applyBorder="1" applyAlignment="1">
      <alignment horizontal="left"/>
    </xf>
    <xf numFmtId="0" fontId="0" fillId="21" borderId="25" xfId="0" applyFont="1" applyFill="1" applyBorder="1" applyAlignment="1">
      <alignment horizontal="center"/>
    </xf>
    <xf numFmtId="0" fontId="0" fillId="21" borderId="25" xfId="0" applyFont="1" applyFill="1" applyBorder="1" applyAlignment="1">
      <alignment/>
    </xf>
    <xf numFmtId="3" fontId="0" fillId="21" borderId="18" xfId="46" applyNumberFormat="1" applyFont="1" applyFill="1" applyBorder="1" applyAlignment="1" applyProtection="1">
      <alignment horizontal="center" wrapText="1"/>
      <protection/>
    </xf>
    <xf numFmtId="167" fontId="0" fillId="21" borderId="18" xfId="46" applyNumberFormat="1" applyFont="1" applyFill="1" applyBorder="1" applyAlignment="1" applyProtection="1">
      <alignment wrapText="1"/>
      <protection/>
    </xf>
    <xf numFmtId="167" fontId="0" fillId="21" borderId="18" xfId="46" applyNumberFormat="1" applyFont="1" applyFill="1" applyBorder="1" applyAlignment="1" applyProtection="1">
      <alignment horizontal="center" wrapText="1"/>
      <protection/>
    </xf>
    <xf numFmtId="2" fontId="2" fillId="21" borderId="18" xfId="0" applyNumberFormat="1" applyFont="1" applyFill="1" applyBorder="1" applyAlignment="1">
      <alignment wrapText="1"/>
    </xf>
    <xf numFmtId="3" fontId="0" fillId="21" borderId="18" xfId="46" applyNumberFormat="1" applyFont="1" applyFill="1" applyBorder="1" applyAlignment="1" applyProtection="1">
      <alignment horizontal="center" wrapText="1"/>
      <protection/>
    </xf>
    <xf numFmtId="167" fontId="0" fillId="21" borderId="18" xfId="46" applyNumberFormat="1" applyFont="1" applyFill="1" applyBorder="1" applyAlignment="1" applyProtection="1">
      <alignment wrapText="1"/>
      <protection/>
    </xf>
    <xf numFmtId="167" fontId="0" fillId="21" borderId="18" xfId="46" applyNumberFormat="1" applyFont="1" applyFill="1" applyBorder="1" applyAlignment="1" applyProtection="1">
      <alignment horizontal="center" wrapText="1"/>
      <protection/>
    </xf>
    <xf numFmtId="0" fontId="2" fillId="20" borderId="18" xfId="0" applyFont="1" applyFill="1" applyBorder="1" applyAlignment="1">
      <alignment wrapText="1"/>
    </xf>
    <xf numFmtId="0" fontId="2" fillId="20" borderId="18" xfId="0" applyFont="1" applyFill="1" applyBorder="1" applyAlignment="1">
      <alignment horizontal="center" wrapText="1"/>
    </xf>
    <xf numFmtId="1" fontId="0" fillId="20" borderId="18" xfId="0" applyNumberFormat="1" applyFont="1" applyFill="1" applyBorder="1" applyAlignment="1">
      <alignment horizontal="center" wrapText="1"/>
    </xf>
    <xf numFmtId="3" fontId="0" fillId="20" borderId="18" xfId="46" applyNumberFormat="1" applyFont="1" applyFill="1" applyBorder="1" applyAlignment="1" applyProtection="1">
      <alignment horizontal="center" wrapText="1"/>
      <protection/>
    </xf>
    <xf numFmtId="0" fontId="0" fillId="20" borderId="18" xfId="0" applyFont="1" applyFill="1" applyBorder="1" applyAlignment="1">
      <alignment horizontal="center" wrapText="1"/>
    </xf>
    <xf numFmtId="167" fontId="0" fillId="20" borderId="18" xfId="46" applyNumberFormat="1" applyFont="1" applyFill="1" applyBorder="1" applyAlignment="1" applyProtection="1">
      <alignment wrapText="1"/>
      <protection/>
    </xf>
    <xf numFmtId="167" fontId="0" fillId="20" borderId="18" xfId="46" applyNumberFormat="1" applyFont="1" applyFill="1" applyBorder="1" applyAlignment="1" applyProtection="1">
      <alignment horizontal="center" wrapText="1"/>
      <protection/>
    </xf>
    <xf numFmtId="0" fontId="0" fillId="20" borderId="18" xfId="0" applyFont="1" applyFill="1" applyBorder="1" applyAlignment="1" applyProtection="1">
      <alignment wrapText="1"/>
      <protection locked="0"/>
    </xf>
    <xf numFmtId="0" fontId="2" fillId="20" borderId="18" xfId="0" applyNumberFormat="1" applyFont="1" applyFill="1" applyBorder="1" applyAlignment="1">
      <alignment horizontal="center" wrapText="1"/>
    </xf>
    <xf numFmtId="3" fontId="0" fillId="20" borderId="18" xfId="46" applyNumberFormat="1" applyFont="1" applyFill="1" applyBorder="1" applyAlignment="1" applyProtection="1">
      <alignment horizontal="center" wrapText="1"/>
      <protection/>
    </xf>
    <xf numFmtId="167" fontId="0" fillId="20" borderId="18" xfId="46" applyNumberFormat="1" applyFont="1" applyFill="1" applyBorder="1" applyAlignment="1" applyProtection="1">
      <alignment horizontal="center" wrapText="1"/>
      <protection/>
    </xf>
    <xf numFmtId="3" fontId="0" fillId="20" borderId="18" xfId="0" applyNumberFormat="1" applyFont="1" applyFill="1" applyBorder="1" applyAlignment="1">
      <alignment horizontal="center" wrapText="1"/>
    </xf>
    <xf numFmtId="167" fontId="0" fillId="20" borderId="18" xfId="46" applyNumberFormat="1" applyFont="1" applyFill="1" applyBorder="1" applyAlignment="1" applyProtection="1">
      <alignment wrapText="1"/>
      <protection/>
    </xf>
    <xf numFmtId="0" fontId="6" fillId="0" borderId="18" xfId="0" applyFont="1" applyBorder="1" applyAlignment="1">
      <alignment horizontal="center" vertical="center"/>
    </xf>
    <xf numFmtId="0" fontId="9" fillId="0" borderId="0" xfId="0" applyFont="1" applyBorder="1" applyAlignment="1">
      <alignment wrapText="1"/>
    </xf>
    <xf numFmtId="0" fontId="2" fillId="33" borderId="19" xfId="0" applyFont="1" applyFill="1" applyBorder="1" applyAlignment="1">
      <alignment horizontal="left" vertical="center" wrapText="1"/>
    </xf>
    <xf numFmtId="0" fontId="9" fillId="0" borderId="0" xfId="0" applyFont="1" applyFill="1" applyBorder="1" applyAlignment="1">
      <alignment horizontal="justify" vertical="top" wrapText="1"/>
    </xf>
    <xf numFmtId="0" fontId="2" fillId="33" borderId="20" xfId="0" applyFont="1" applyFill="1" applyBorder="1" applyAlignment="1">
      <alignment horizontal="left" vertical="center" wrapText="1"/>
    </xf>
    <xf numFmtId="0" fontId="2" fillId="33" borderId="24" xfId="0" applyFont="1" applyFill="1" applyBorder="1" applyAlignment="1">
      <alignment horizontal="left"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_2013.03.29 - Graphes évolution Mobilités - enquêtes compilées-EMD"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66"/>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24"/>
  <sheetViews>
    <sheetView zoomScale="99" zoomScaleNormal="99" zoomScalePageLayoutView="0" workbookViewId="0" topLeftCell="A1">
      <selection activeCell="C11" sqref="C11"/>
    </sheetView>
  </sheetViews>
  <sheetFormatPr defaultColWidth="11.421875" defaultRowHeight="12.75"/>
  <cols>
    <col min="1" max="1" width="0.2890625" style="1" customWidth="1"/>
    <col min="2" max="2" width="33.8515625" style="1" customWidth="1"/>
    <col min="3" max="3" width="24.57421875" style="1" customWidth="1"/>
    <col min="4" max="4" width="45.00390625" style="1" customWidth="1"/>
    <col min="5" max="8" width="11.421875" style="1" customWidth="1"/>
    <col min="9" max="9" width="2.57421875" style="1" customWidth="1"/>
    <col min="10" max="10" width="2.8515625" style="1" customWidth="1"/>
    <col min="11" max="11" width="2.421875" style="1" customWidth="1"/>
    <col min="12" max="12" width="3.421875" style="1" customWidth="1"/>
    <col min="13" max="13" width="2.28125" style="1" customWidth="1"/>
    <col min="14" max="14" width="1.8515625" style="1" customWidth="1"/>
    <col min="15" max="16384" width="11.421875" style="1" customWidth="1"/>
  </cols>
  <sheetData>
    <row r="1" ht="30">
      <c r="A1" s="2" t="s">
        <v>0</v>
      </c>
    </row>
    <row r="2" spans="2:13" ht="12.75">
      <c r="B2" s="3" t="s">
        <v>1</v>
      </c>
      <c r="C2" s="4"/>
      <c r="D2" s="4"/>
      <c r="E2" s="4"/>
      <c r="F2" s="4"/>
      <c r="G2" s="4"/>
      <c r="H2" s="4"/>
      <c r="I2" s="4"/>
      <c r="J2" s="4"/>
      <c r="K2" s="4"/>
      <c r="L2" s="4"/>
      <c r="M2" s="5"/>
    </row>
    <row r="3" spans="2:13" ht="12.75">
      <c r="B3" s="6"/>
      <c r="C3" s="7"/>
      <c r="D3" s="7"/>
      <c r="E3" s="7"/>
      <c r="F3" s="7"/>
      <c r="G3" s="7"/>
      <c r="H3" s="7"/>
      <c r="I3" s="7"/>
      <c r="J3" s="7"/>
      <c r="K3" s="7"/>
      <c r="L3" s="7"/>
      <c r="M3" s="8"/>
    </row>
    <row r="4" spans="2:13" ht="12.75">
      <c r="B4" s="9" t="s">
        <v>2</v>
      </c>
      <c r="C4" s="10" t="s">
        <v>3</v>
      </c>
      <c r="D4" s="7"/>
      <c r="E4" s="7"/>
      <c r="F4" s="7"/>
      <c r="G4" s="7"/>
      <c r="H4" s="7"/>
      <c r="I4" s="7"/>
      <c r="J4" s="7"/>
      <c r="K4" s="7"/>
      <c r="L4" s="7"/>
      <c r="M4" s="8"/>
    </row>
    <row r="5" spans="2:13" ht="12.75">
      <c r="B5" s="9"/>
      <c r="C5" s="10"/>
      <c r="D5" s="7"/>
      <c r="E5" s="7"/>
      <c r="F5" s="7"/>
      <c r="G5" s="7"/>
      <c r="H5" s="7"/>
      <c r="I5" s="7"/>
      <c r="J5" s="7"/>
      <c r="K5" s="7"/>
      <c r="L5" s="7"/>
      <c r="M5" s="8"/>
    </row>
    <row r="6" spans="2:13" ht="12.75">
      <c r="B6" s="9" t="s">
        <v>4</v>
      </c>
      <c r="C6" s="10" t="s">
        <v>5</v>
      </c>
      <c r="D6" s="7"/>
      <c r="E6" s="7"/>
      <c r="F6" s="7"/>
      <c r="G6" s="7"/>
      <c r="H6" s="7"/>
      <c r="I6" s="7"/>
      <c r="J6" s="7"/>
      <c r="K6" s="7"/>
      <c r="L6" s="7"/>
      <c r="M6" s="8"/>
    </row>
    <row r="7" spans="2:13" ht="12.75">
      <c r="B7" s="9"/>
      <c r="C7" s="10"/>
      <c r="D7" s="7"/>
      <c r="E7" s="7"/>
      <c r="F7" s="7"/>
      <c r="G7" s="7"/>
      <c r="H7" s="7"/>
      <c r="I7" s="7"/>
      <c r="J7" s="7"/>
      <c r="K7" s="7"/>
      <c r="L7" s="7"/>
      <c r="M7" s="8"/>
    </row>
    <row r="8" spans="2:13" ht="12.75">
      <c r="B8" s="9" t="s">
        <v>6</v>
      </c>
      <c r="C8" s="10" t="s">
        <v>7</v>
      </c>
      <c r="D8" s="7"/>
      <c r="E8" s="7"/>
      <c r="F8" s="7"/>
      <c r="G8" s="7"/>
      <c r="H8" s="7"/>
      <c r="I8" s="7"/>
      <c r="J8" s="7"/>
      <c r="K8" s="7"/>
      <c r="L8" s="7"/>
      <c r="M8" s="8"/>
    </row>
    <row r="9" spans="2:13" ht="12.75">
      <c r="B9" s="6"/>
      <c r="C9" s="7"/>
      <c r="D9" s="7"/>
      <c r="E9" s="7"/>
      <c r="F9" s="7"/>
      <c r="G9" s="7"/>
      <c r="H9" s="7"/>
      <c r="I9" s="7"/>
      <c r="J9" s="7"/>
      <c r="K9" s="7"/>
      <c r="L9" s="7"/>
      <c r="M9" s="8"/>
    </row>
    <row r="10" spans="2:13" ht="12.75">
      <c r="B10" s="11" t="s">
        <v>8</v>
      </c>
      <c r="C10" s="7"/>
      <c r="D10" s="7"/>
      <c r="E10" s="7"/>
      <c r="F10" s="7"/>
      <c r="G10" s="7"/>
      <c r="H10" s="7"/>
      <c r="I10" s="7"/>
      <c r="J10" s="7"/>
      <c r="K10" s="7"/>
      <c r="L10" s="7"/>
      <c r="M10" s="8"/>
    </row>
    <row r="11" spans="2:13" ht="12.75">
      <c r="B11" s="9" t="s">
        <v>9</v>
      </c>
      <c r="C11" s="10" t="s">
        <v>10</v>
      </c>
      <c r="D11" s="7"/>
      <c r="E11" s="7"/>
      <c r="F11" s="7"/>
      <c r="G11" s="7"/>
      <c r="H11" s="7"/>
      <c r="I11" s="7"/>
      <c r="J11" s="7"/>
      <c r="K11" s="7"/>
      <c r="L11" s="7"/>
      <c r="M11" s="8"/>
    </row>
    <row r="12" spans="2:13" ht="12.75">
      <c r="B12" s="9" t="s">
        <v>11</v>
      </c>
      <c r="C12" s="10" t="s">
        <v>12</v>
      </c>
      <c r="D12" s="7"/>
      <c r="E12" s="7"/>
      <c r="F12" s="7"/>
      <c r="G12" s="7"/>
      <c r="H12" s="7"/>
      <c r="I12" s="7"/>
      <c r="J12" s="7"/>
      <c r="K12" s="7"/>
      <c r="L12" s="7"/>
      <c r="M12" s="8"/>
    </row>
    <row r="13" spans="2:13" ht="12.75">
      <c r="B13" s="9" t="s">
        <v>13</v>
      </c>
      <c r="C13" s="10" t="s">
        <v>14</v>
      </c>
      <c r="D13" s="7"/>
      <c r="E13" s="7"/>
      <c r="F13" s="7"/>
      <c r="G13" s="7"/>
      <c r="H13" s="7"/>
      <c r="I13" s="7"/>
      <c r="J13" s="7"/>
      <c r="K13" s="7"/>
      <c r="L13" s="7"/>
      <c r="M13" s="8"/>
    </row>
    <row r="14" spans="2:13" ht="12.75">
      <c r="B14" s="9" t="s">
        <v>15</v>
      </c>
      <c r="C14" s="10" t="s">
        <v>16</v>
      </c>
      <c r="D14" s="7"/>
      <c r="E14" s="7"/>
      <c r="F14" s="7"/>
      <c r="G14" s="7"/>
      <c r="H14" s="7"/>
      <c r="I14" s="7"/>
      <c r="J14" s="7"/>
      <c r="K14" s="7"/>
      <c r="L14" s="7"/>
      <c r="M14" s="8"/>
    </row>
    <row r="15" spans="2:13" ht="12.75">
      <c r="B15" s="6"/>
      <c r="C15" s="7"/>
      <c r="D15" s="7"/>
      <c r="E15" s="7"/>
      <c r="F15" s="7"/>
      <c r="G15" s="7"/>
      <c r="H15" s="7"/>
      <c r="I15" s="7"/>
      <c r="J15" s="7"/>
      <c r="K15" s="7"/>
      <c r="L15" s="7"/>
      <c r="M15" s="8"/>
    </row>
    <row r="16" spans="2:13" ht="12.75">
      <c r="B16" s="12" t="s">
        <v>17</v>
      </c>
      <c r="C16" s="13"/>
      <c r="D16" s="14"/>
      <c r="E16" s="14"/>
      <c r="F16" s="14"/>
      <c r="G16" s="14"/>
      <c r="H16" s="14"/>
      <c r="I16" s="14"/>
      <c r="J16" s="14"/>
      <c r="K16" s="14"/>
      <c r="L16" s="14"/>
      <c r="M16" s="15"/>
    </row>
    <row r="17" spans="2:13" ht="12.75">
      <c r="B17" s="16" t="s">
        <v>18</v>
      </c>
      <c r="C17" s="17"/>
      <c r="D17" s="16"/>
      <c r="E17" s="17"/>
      <c r="F17" s="17"/>
      <c r="G17" s="17"/>
      <c r="H17" s="17"/>
      <c r="I17" s="17"/>
      <c r="J17" s="17"/>
      <c r="K17" s="17"/>
      <c r="L17" s="17"/>
      <c r="M17" s="18"/>
    </row>
    <row r="20" spans="2:13" ht="12.75">
      <c r="B20" s="19" t="s">
        <v>19</v>
      </c>
      <c r="C20" s="4"/>
      <c r="D20" s="4"/>
      <c r="E20" s="4"/>
      <c r="F20" s="4"/>
      <c r="G20" s="4"/>
      <c r="H20" s="4"/>
      <c r="I20" s="4"/>
      <c r="J20" s="4"/>
      <c r="K20" s="4"/>
      <c r="L20" s="4"/>
      <c r="M20" s="5"/>
    </row>
    <row r="21" spans="2:13" ht="12.75">
      <c r="B21" s="20" t="s">
        <v>459</v>
      </c>
      <c r="C21" s="7"/>
      <c r="D21" s="7"/>
      <c r="E21" s="7"/>
      <c r="F21" s="7"/>
      <c r="G21" s="7"/>
      <c r="H21" s="7"/>
      <c r="I21" s="7"/>
      <c r="J21" s="7"/>
      <c r="K21" s="7"/>
      <c r="L21" s="7"/>
      <c r="M21" s="8"/>
    </row>
    <row r="22" spans="2:13" ht="12.75">
      <c r="B22" s="21" t="s">
        <v>516</v>
      </c>
      <c r="C22" s="7"/>
      <c r="D22" s="7"/>
      <c r="E22" s="7"/>
      <c r="F22" s="7"/>
      <c r="G22" s="7"/>
      <c r="H22" s="7"/>
      <c r="I22" s="7"/>
      <c r="J22" s="7"/>
      <c r="K22" s="7"/>
      <c r="L22" s="7"/>
      <c r="M22" s="8"/>
    </row>
    <row r="23" spans="2:13" ht="12.75">
      <c r="B23" s="20"/>
      <c r="C23" s="7"/>
      <c r="D23" s="7"/>
      <c r="E23" s="7"/>
      <c r="F23" s="7"/>
      <c r="G23" s="7"/>
      <c r="H23" s="7"/>
      <c r="I23" s="7"/>
      <c r="J23" s="7"/>
      <c r="K23" s="7"/>
      <c r="L23" s="7"/>
      <c r="M23" s="8"/>
    </row>
    <row r="24" spans="2:13" ht="12.75">
      <c r="B24" s="22" t="s">
        <v>20</v>
      </c>
      <c r="C24" s="23"/>
      <c r="D24" s="23"/>
      <c r="E24" s="23"/>
      <c r="F24" s="23"/>
      <c r="G24" s="23"/>
      <c r="H24" s="23"/>
      <c r="I24" s="23"/>
      <c r="J24" s="23"/>
      <c r="K24" s="23"/>
      <c r="L24" s="23"/>
      <c r="M24" s="24"/>
    </row>
  </sheetData>
  <sheetProtection selectLockedCells="1" selectUnlockedCells="1"/>
  <printOptions horizontalCentered="1"/>
  <pageMargins left="0.7480314960629921" right="0.7874015748031497" top="0.984251968503937" bottom="0.984251968503937" header="0.5118110236220472" footer="0.5118110236220472"/>
  <pageSetup fitToHeight="1" fitToWidth="1" horizontalDpi="300" verticalDpi="300" orientation="portrait" paperSize="8" scale="80" r:id="rId1"/>
  <headerFooter alignWithMargins="0">
    <oddFooter>&amp;L&amp;"Arial,Gras"Cerema DTec TV - Cerema DTer Nord Picardie&amp;R&amp;"Arial,Gras"Avril 2018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38"/>
  <sheetViews>
    <sheetView zoomScale="99" zoomScaleNormal="99" zoomScalePageLayoutView="0" workbookViewId="0" topLeftCell="A1">
      <selection activeCell="C11" sqref="C11"/>
    </sheetView>
  </sheetViews>
  <sheetFormatPr defaultColWidth="11.421875" defaultRowHeight="12.75"/>
  <cols>
    <col min="1" max="1" width="70.00390625" style="0" customWidth="1"/>
    <col min="2" max="2" width="78.57421875" style="25" customWidth="1"/>
  </cols>
  <sheetData>
    <row r="1" spans="1:2" ht="30">
      <c r="A1" s="26" t="s">
        <v>21</v>
      </c>
      <c r="B1" s="27"/>
    </row>
    <row r="2" spans="1:2" ht="78.75">
      <c r="A2" s="208" t="s">
        <v>22</v>
      </c>
      <c r="B2" s="29" t="s">
        <v>23</v>
      </c>
    </row>
    <row r="3" spans="1:6" ht="12.75">
      <c r="A3" s="208"/>
      <c r="B3" s="30" t="s">
        <v>24</v>
      </c>
      <c r="C3" s="31"/>
      <c r="D3" s="31"/>
      <c r="E3" s="31"/>
      <c r="F3" s="31"/>
    </row>
    <row r="4" spans="1:2" ht="12.75">
      <c r="A4" s="32"/>
      <c r="B4" s="27"/>
    </row>
    <row r="5" spans="1:2" ht="13.5">
      <c r="A5" s="33" t="s">
        <v>25</v>
      </c>
      <c r="B5" s="34" t="s">
        <v>26</v>
      </c>
    </row>
    <row r="6" spans="1:2" ht="12.75">
      <c r="A6" s="35" t="s">
        <v>27</v>
      </c>
      <c r="B6" s="36"/>
    </row>
    <row r="7" spans="1:2" ht="275.25" customHeight="1">
      <c r="A7" s="37" t="s">
        <v>28</v>
      </c>
      <c r="B7" s="38" t="s">
        <v>29</v>
      </c>
    </row>
    <row r="8" spans="1:2" ht="12.75">
      <c r="A8" s="35" t="s">
        <v>30</v>
      </c>
      <c r="B8" s="39"/>
    </row>
    <row r="9" spans="1:2" ht="39">
      <c r="A9" s="28" t="s">
        <v>22</v>
      </c>
      <c r="B9" s="40" t="s">
        <v>31</v>
      </c>
    </row>
    <row r="10" spans="1:2" ht="12.75">
      <c r="A10" s="41"/>
      <c r="B10" s="41"/>
    </row>
    <row r="11" spans="1:2" ht="39">
      <c r="A11" s="37" t="s">
        <v>32</v>
      </c>
      <c r="B11" s="42" t="s">
        <v>33</v>
      </c>
    </row>
    <row r="12" spans="1:2" ht="12.75">
      <c r="A12" s="43"/>
      <c r="B12" s="42"/>
    </row>
    <row r="13" spans="1:2" ht="66">
      <c r="A13" s="44" t="s">
        <v>34</v>
      </c>
      <c r="B13" s="42" t="s">
        <v>35</v>
      </c>
    </row>
    <row r="14" spans="1:2" ht="12.75">
      <c r="A14" s="35" t="s">
        <v>36</v>
      </c>
      <c r="B14" s="45"/>
    </row>
    <row r="15" spans="1:2" ht="40.5" customHeight="1">
      <c r="A15" s="37" t="s">
        <v>37</v>
      </c>
      <c r="B15" s="42" t="s">
        <v>38</v>
      </c>
    </row>
    <row r="16" spans="1:2" ht="14.25" customHeight="1">
      <c r="A16" s="35" t="s">
        <v>39</v>
      </c>
      <c r="B16" s="45"/>
    </row>
    <row r="17" spans="1:2" ht="27" customHeight="1">
      <c r="A17" s="44" t="s">
        <v>40</v>
      </c>
      <c r="B17" s="42" t="s">
        <v>41</v>
      </c>
    </row>
    <row r="18" spans="1:2" ht="12.75">
      <c r="A18" s="43"/>
      <c r="B18" s="42"/>
    </row>
    <row r="19" spans="1:2" ht="26.25">
      <c r="A19" s="44" t="s">
        <v>42</v>
      </c>
      <c r="B19" s="42" t="s">
        <v>43</v>
      </c>
    </row>
    <row r="20" spans="1:2" ht="12.75">
      <c r="A20" s="44"/>
      <c r="B20" s="42"/>
    </row>
    <row r="21" spans="1:2" ht="26.25">
      <c r="A21" s="44" t="s">
        <v>44</v>
      </c>
      <c r="B21" s="42" t="s">
        <v>45</v>
      </c>
    </row>
    <row r="22" spans="1:2" ht="12.75">
      <c r="A22" s="43"/>
      <c r="B22" s="42"/>
    </row>
    <row r="23" spans="1:2" ht="27" customHeight="1">
      <c r="A23" s="44" t="s">
        <v>46</v>
      </c>
      <c r="B23" s="42" t="s">
        <v>47</v>
      </c>
    </row>
    <row r="24" spans="1:2" ht="12" customHeight="1">
      <c r="A24" s="44"/>
      <c r="B24" s="42"/>
    </row>
    <row r="25" spans="1:2" ht="14.25" customHeight="1">
      <c r="A25" s="35" t="s">
        <v>48</v>
      </c>
      <c r="B25" s="45"/>
    </row>
    <row r="26" spans="1:2" ht="26.25">
      <c r="A26" s="28" t="s">
        <v>22</v>
      </c>
      <c r="B26" s="46" t="s">
        <v>49</v>
      </c>
    </row>
    <row r="27" spans="1:2" ht="14.25" customHeight="1">
      <c r="A27" s="28"/>
      <c r="B27" s="40"/>
    </row>
    <row r="28" spans="1:2" ht="39">
      <c r="A28" s="44" t="s">
        <v>50</v>
      </c>
      <c r="B28" s="42" t="s">
        <v>51</v>
      </c>
    </row>
    <row r="29" spans="1:2" ht="12.75">
      <c r="A29" s="32"/>
      <c r="B29" s="42"/>
    </row>
    <row r="30" spans="1:2" ht="39">
      <c r="A30" s="44" t="s">
        <v>52</v>
      </c>
      <c r="B30" s="42" t="s">
        <v>53</v>
      </c>
    </row>
    <row r="31" spans="1:2" ht="12.75">
      <c r="A31" s="32"/>
      <c r="B31" s="42"/>
    </row>
    <row r="32" spans="1:2" ht="27.75" customHeight="1">
      <c r="A32" s="47" t="s">
        <v>54</v>
      </c>
      <c r="B32" s="42" t="s">
        <v>55</v>
      </c>
    </row>
    <row r="33" spans="1:2" ht="12.75">
      <c r="A33" s="32"/>
      <c r="B33" s="42"/>
    </row>
    <row r="34" spans="1:2" ht="26.25">
      <c r="A34" s="47" t="s">
        <v>56</v>
      </c>
      <c r="B34" s="42" t="s">
        <v>57</v>
      </c>
    </row>
    <row r="35" spans="1:2" ht="12.75">
      <c r="A35" s="32"/>
      <c r="B35" s="42"/>
    </row>
    <row r="36" spans="1:2" ht="26.25">
      <c r="A36" s="47" t="s">
        <v>58</v>
      </c>
      <c r="B36" s="42" t="s">
        <v>59</v>
      </c>
    </row>
    <row r="37" spans="1:2" ht="12.75">
      <c r="A37" s="32"/>
      <c r="B37" s="42"/>
    </row>
    <row r="38" spans="1:2" ht="52.5">
      <c r="A38" s="47" t="s">
        <v>60</v>
      </c>
      <c r="B38" s="42" t="s">
        <v>61</v>
      </c>
    </row>
  </sheetData>
  <sheetProtection selectLockedCells="1" selectUnlockedCells="1"/>
  <mergeCells count="1">
    <mergeCell ref="A2:A3"/>
  </mergeCells>
  <printOptions horizontalCentered="1"/>
  <pageMargins left="0.7875" right="0.7875" top="1.0631944444444446" bottom="1.0638888888888889" header="0.7875" footer="0.7875"/>
  <pageSetup fitToHeight="1" fitToWidth="1" horizontalDpi="300" verticalDpi="300" orientation="portrait" paperSize="8" scale="85" r:id="rId1"/>
  <headerFooter alignWithMargins="0">
    <oddHeader>&amp;C&amp;"Arial,Gras"&amp;12DEFINITIONS</oddHeader>
    <oddFooter>&amp;L&amp;"Arial,Gras"Cerema DTec TV - Cerema DTer Nord Picardie&amp;R&amp;"Arial,Gras"Avril 2018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17"/>
  <sheetViews>
    <sheetView zoomScale="99" zoomScaleNormal="99" zoomScalePageLayoutView="0" workbookViewId="0" topLeftCell="A7">
      <selection activeCell="C21" sqref="C21"/>
    </sheetView>
  </sheetViews>
  <sheetFormatPr defaultColWidth="11.421875" defaultRowHeight="12.75"/>
  <cols>
    <col min="1" max="1" width="29.140625" style="48" customWidth="1"/>
    <col min="2" max="2" width="5.8515625" style="48" customWidth="1"/>
    <col min="3" max="3" width="111.00390625" style="49" customWidth="1"/>
    <col min="4" max="16384" width="11.57421875" style="49" customWidth="1"/>
  </cols>
  <sheetData>
    <row r="1" spans="1:3" ht="13.5" customHeight="1">
      <c r="A1" s="50" t="s">
        <v>62</v>
      </c>
      <c r="B1" s="51">
        <v>1978</v>
      </c>
      <c r="C1" s="50" t="s">
        <v>63</v>
      </c>
    </row>
    <row r="2" spans="1:3" ht="13.5" customHeight="1">
      <c r="A2" s="50" t="s">
        <v>64</v>
      </c>
      <c r="B2" s="51">
        <v>1985</v>
      </c>
      <c r="C2" s="50" t="s">
        <v>63</v>
      </c>
    </row>
    <row r="3" spans="1:3" ht="13.5" customHeight="1">
      <c r="A3" s="128" t="s">
        <v>230</v>
      </c>
      <c r="B3" s="51">
        <v>2006</v>
      </c>
      <c r="C3" s="128" t="s">
        <v>493</v>
      </c>
    </row>
    <row r="4" spans="1:3" ht="13.5" customHeight="1">
      <c r="A4" s="50" t="s">
        <v>65</v>
      </c>
      <c r="B4" s="51">
        <v>2012</v>
      </c>
      <c r="C4" s="50" t="s">
        <v>63</v>
      </c>
    </row>
    <row r="5" spans="1:3" ht="13.5" customHeight="1">
      <c r="A5" s="50" t="s">
        <v>66</v>
      </c>
      <c r="B5" s="51">
        <v>2012</v>
      </c>
      <c r="C5" s="50" t="s">
        <v>63</v>
      </c>
    </row>
    <row r="6" spans="1:3" ht="13.5" customHeight="1">
      <c r="A6" s="50" t="s">
        <v>67</v>
      </c>
      <c r="B6" s="51">
        <v>1976</v>
      </c>
      <c r="C6" s="52" t="s">
        <v>68</v>
      </c>
    </row>
    <row r="7" spans="1:3" ht="13.5" customHeight="1">
      <c r="A7" s="50" t="s">
        <v>67</v>
      </c>
      <c r="B7" s="51">
        <v>1983</v>
      </c>
      <c r="C7" s="52" t="s">
        <v>68</v>
      </c>
    </row>
    <row r="8" spans="1:3" ht="13.5" customHeight="1">
      <c r="A8" s="50" t="s">
        <v>67</v>
      </c>
      <c r="B8" s="51">
        <v>1991</v>
      </c>
      <c r="C8" s="52" t="s">
        <v>69</v>
      </c>
    </row>
    <row r="9" spans="1:3" ht="13.5" customHeight="1">
      <c r="A9" s="50" t="s">
        <v>67</v>
      </c>
      <c r="B9" s="51">
        <v>1998</v>
      </c>
      <c r="C9" s="50" t="s">
        <v>70</v>
      </c>
    </row>
    <row r="10" spans="1:3" ht="13.5" customHeight="1">
      <c r="A10" s="129" t="s">
        <v>67</v>
      </c>
      <c r="B10" s="130">
        <v>2001</v>
      </c>
      <c r="C10" s="129" t="s">
        <v>71</v>
      </c>
    </row>
    <row r="11" spans="1:3" ht="13.5" customHeight="1">
      <c r="A11" s="132" t="s">
        <v>501</v>
      </c>
      <c r="B11" s="131">
        <v>2016</v>
      </c>
      <c r="C11" s="132" t="s">
        <v>502</v>
      </c>
    </row>
    <row r="12" ht="13.5" customHeight="1">
      <c r="C12" s="184" t="s">
        <v>72</v>
      </c>
    </row>
    <row r="13" spans="1:3" ht="13.5" customHeight="1">
      <c r="A13" s="185" t="s">
        <v>62</v>
      </c>
      <c r="B13" s="186">
        <v>2020</v>
      </c>
      <c r="C13" s="187" t="s">
        <v>588</v>
      </c>
    </row>
    <row r="14" spans="1:3" ht="13.5" customHeight="1">
      <c r="A14" s="185" t="s">
        <v>585</v>
      </c>
      <c r="B14" s="186">
        <v>2021</v>
      </c>
      <c r="C14" s="187" t="s">
        <v>587</v>
      </c>
    </row>
    <row r="15" spans="1:3" ht="13.5" customHeight="1">
      <c r="A15" s="185" t="s">
        <v>597</v>
      </c>
      <c r="B15" s="186">
        <v>2021</v>
      </c>
      <c r="C15" s="187" t="s">
        <v>587</v>
      </c>
    </row>
    <row r="16" spans="1:3" ht="13.5" customHeight="1">
      <c r="A16" s="185" t="s">
        <v>586</v>
      </c>
      <c r="B16" s="186">
        <v>2020</v>
      </c>
      <c r="C16" s="187" t="s">
        <v>587</v>
      </c>
    </row>
    <row r="17" spans="1:3" ht="13.5" customHeight="1">
      <c r="A17" s="185" t="s">
        <v>584</v>
      </c>
      <c r="B17" s="186">
        <v>2020</v>
      </c>
      <c r="C17" s="187" t="s">
        <v>587</v>
      </c>
    </row>
  </sheetData>
  <sheetProtection selectLockedCells="1" selectUnlockedCells="1"/>
  <printOptions/>
  <pageMargins left="0.7875" right="0.7875" top="0.9840277777777777" bottom="0.9854166666666666" header="0.5118055555555555" footer="0.5118055555555555"/>
  <pageSetup fitToHeight="1" fitToWidth="1" horizontalDpi="300" verticalDpi="300" orientation="portrait" paperSize="8" scale="86" r:id="rId1"/>
  <headerFooter alignWithMargins="0">
    <oddHeader>&amp;C&amp;"Arial,Gras"&amp;12REMARQUES PARTICULIERES</oddHeader>
    <oddFooter>&amp;L&amp;"Arial,Gras"Cerema DTec TV - Cerema DTer Nord Picardie&amp;R&amp;"Arial,Gras"Avril 2018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12"/>
  <sheetViews>
    <sheetView zoomScale="70" zoomScaleNormal="70" zoomScalePageLayoutView="0" workbookViewId="0" topLeftCell="A1">
      <selection activeCell="E9" sqref="E9"/>
    </sheetView>
  </sheetViews>
  <sheetFormatPr defaultColWidth="11.421875" defaultRowHeight="12.75"/>
  <cols>
    <col min="1" max="1" width="11.421875" style="54" customWidth="1"/>
    <col min="2" max="2" width="57.421875" style="53" customWidth="1"/>
    <col min="3" max="3" width="10.140625" style="53" customWidth="1"/>
    <col min="4" max="4" width="7.7109375" style="54" customWidth="1"/>
    <col min="5" max="5" width="11.7109375" style="54" customWidth="1"/>
    <col min="6" max="6" width="11.140625" style="54" customWidth="1"/>
    <col min="7" max="7" width="12.00390625" style="54" customWidth="1"/>
    <col min="8" max="9" width="12.28125" style="55" customWidth="1"/>
    <col min="10" max="10" width="144.8515625" style="56" customWidth="1"/>
    <col min="11" max="11" width="6.140625" style="53" customWidth="1"/>
    <col min="12" max="16384" width="11.421875" style="53" customWidth="1"/>
  </cols>
  <sheetData>
    <row r="1" spans="1:10" s="54" customFormat="1" ht="40.5" customHeight="1">
      <c r="A1" s="57" t="s">
        <v>73</v>
      </c>
      <c r="B1" s="57" t="s">
        <v>74</v>
      </c>
      <c r="C1" s="57" t="s">
        <v>540</v>
      </c>
      <c r="D1" s="57" t="s">
        <v>75</v>
      </c>
      <c r="E1" s="57" t="s">
        <v>76</v>
      </c>
      <c r="F1" s="57" t="s">
        <v>77</v>
      </c>
      <c r="G1" s="57" t="s">
        <v>78</v>
      </c>
      <c r="H1" s="58" t="s">
        <v>79</v>
      </c>
      <c r="I1" s="58" t="s">
        <v>537</v>
      </c>
      <c r="J1" s="59" t="s">
        <v>80</v>
      </c>
    </row>
    <row r="2" spans="1:10" ht="14.25" customHeight="1">
      <c r="A2" s="57">
        <v>28</v>
      </c>
      <c r="B2" s="137" t="s">
        <v>81</v>
      </c>
      <c r="C2" s="136" t="s">
        <v>541</v>
      </c>
      <c r="D2" s="61">
        <v>1989</v>
      </c>
      <c r="E2" s="62">
        <v>227000</v>
      </c>
      <c r="F2" s="63" t="s">
        <v>82</v>
      </c>
      <c r="G2" s="63">
        <v>38</v>
      </c>
      <c r="H2" s="64">
        <v>2917</v>
      </c>
      <c r="I2" s="116" t="s">
        <v>538</v>
      </c>
      <c r="J2" s="65" t="s">
        <v>83</v>
      </c>
    </row>
    <row r="3" spans="1:10" ht="14.25" customHeight="1">
      <c r="A3" s="57">
        <v>52</v>
      </c>
      <c r="B3" s="137" t="s">
        <v>84</v>
      </c>
      <c r="C3" s="136" t="s">
        <v>541</v>
      </c>
      <c r="D3" s="61">
        <v>1997</v>
      </c>
      <c r="E3" s="169">
        <v>290000</v>
      </c>
      <c r="F3" s="63" t="s">
        <v>85</v>
      </c>
      <c r="G3" s="63">
        <v>32</v>
      </c>
      <c r="H3" s="179">
        <v>4068</v>
      </c>
      <c r="I3" s="167" t="s">
        <v>538</v>
      </c>
      <c r="J3" s="65" t="s">
        <v>86</v>
      </c>
    </row>
    <row r="4" spans="1:10" ht="14.25" customHeight="1">
      <c r="A4" s="57">
        <v>106</v>
      </c>
      <c r="B4" s="137" t="s">
        <v>87</v>
      </c>
      <c r="C4" s="140" t="s">
        <v>543</v>
      </c>
      <c r="D4" s="61">
        <v>2009</v>
      </c>
      <c r="E4" s="169">
        <v>317000</v>
      </c>
      <c r="F4" s="63" t="s">
        <v>88</v>
      </c>
      <c r="G4" s="63">
        <v>41</v>
      </c>
      <c r="H4" s="179">
        <v>5299</v>
      </c>
      <c r="I4" s="167" t="s">
        <v>538</v>
      </c>
      <c r="J4" s="66" t="s">
        <v>89</v>
      </c>
    </row>
    <row r="5" spans="1:10" ht="14.25" customHeight="1">
      <c r="A5" s="57">
        <v>187</v>
      </c>
      <c r="B5" s="137" t="s">
        <v>568</v>
      </c>
      <c r="C5" s="140" t="s">
        <v>542</v>
      </c>
      <c r="D5" s="61">
        <v>2018</v>
      </c>
      <c r="E5" s="169">
        <v>461300</v>
      </c>
      <c r="F5" s="63" t="s">
        <v>558</v>
      </c>
      <c r="G5" s="63">
        <v>499</v>
      </c>
      <c r="H5" s="179">
        <v>7416</v>
      </c>
      <c r="I5" s="167" t="s">
        <v>538</v>
      </c>
      <c r="J5" s="66" t="s">
        <v>553</v>
      </c>
    </row>
    <row r="6" spans="1:10" ht="14.25" customHeight="1">
      <c r="A6" s="57">
        <v>35</v>
      </c>
      <c r="B6" s="137" t="s">
        <v>90</v>
      </c>
      <c r="C6" s="136" t="s">
        <v>541</v>
      </c>
      <c r="D6" s="61">
        <v>1991</v>
      </c>
      <c r="E6" s="169">
        <v>153000</v>
      </c>
      <c r="F6" s="63" t="s">
        <v>91</v>
      </c>
      <c r="G6" s="63">
        <v>10</v>
      </c>
      <c r="H6" s="179">
        <v>4867</v>
      </c>
      <c r="I6" s="167" t="s">
        <v>538</v>
      </c>
      <c r="J6" s="180" t="s">
        <v>92</v>
      </c>
    </row>
    <row r="7" spans="1:10" ht="14.25" customHeight="1">
      <c r="A7" s="57">
        <v>11</v>
      </c>
      <c r="B7" s="137" t="s">
        <v>93</v>
      </c>
      <c r="C7" s="136" t="s">
        <v>541</v>
      </c>
      <c r="D7" s="61">
        <v>1979</v>
      </c>
      <c r="E7" s="169">
        <v>158000</v>
      </c>
      <c r="F7" s="63" t="s">
        <v>91</v>
      </c>
      <c r="G7" s="63">
        <v>10</v>
      </c>
      <c r="H7" s="179">
        <v>5242</v>
      </c>
      <c r="I7" s="167" t="s">
        <v>538</v>
      </c>
      <c r="J7" s="65" t="s">
        <v>94</v>
      </c>
    </row>
    <row r="8" spans="1:10" ht="14.25" customHeight="1">
      <c r="A8" s="57">
        <v>116</v>
      </c>
      <c r="B8" s="137" t="s">
        <v>95</v>
      </c>
      <c r="C8" s="140" t="s">
        <v>543</v>
      </c>
      <c r="D8" s="61">
        <v>2010</v>
      </c>
      <c r="E8" s="169">
        <v>174000</v>
      </c>
      <c r="F8" s="63" t="s">
        <v>96</v>
      </c>
      <c r="G8" s="63">
        <v>33</v>
      </c>
      <c r="H8" s="179">
        <v>4849</v>
      </c>
      <c r="I8" s="167" t="s">
        <v>538</v>
      </c>
      <c r="J8" s="65" t="s">
        <v>97</v>
      </c>
    </row>
    <row r="9" spans="1:10" ht="14.25" customHeight="1">
      <c r="A9" s="57">
        <v>149</v>
      </c>
      <c r="B9" s="137" t="s">
        <v>98</v>
      </c>
      <c r="C9" s="140" t="s">
        <v>543</v>
      </c>
      <c r="D9" s="61">
        <v>2010</v>
      </c>
      <c r="E9" s="169">
        <v>160200</v>
      </c>
      <c r="F9" s="63" t="s">
        <v>99</v>
      </c>
      <c r="G9" s="63">
        <v>348</v>
      </c>
      <c r="H9" s="179">
        <v>3413</v>
      </c>
      <c r="I9" s="167" t="s">
        <v>538</v>
      </c>
      <c r="J9" s="65" t="s">
        <v>97</v>
      </c>
    </row>
    <row r="10" spans="1:10" ht="14.25" customHeight="1">
      <c r="A10" s="57">
        <v>150</v>
      </c>
      <c r="B10" s="137" t="s">
        <v>100</v>
      </c>
      <c r="C10" s="140" t="s">
        <v>543</v>
      </c>
      <c r="D10" s="61">
        <v>2010</v>
      </c>
      <c r="E10" s="169">
        <v>334200</v>
      </c>
      <c r="F10" s="63" t="s">
        <v>101</v>
      </c>
      <c r="G10" s="63">
        <v>381</v>
      </c>
      <c r="H10" s="179">
        <v>8262</v>
      </c>
      <c r="I10" s="167" t="s">
        <v>538</v>
      </c>
      <c r="J10" s="65" t="s">
        <v>97</v>
      </c>
    </row>
    <row r="11" spans="1:10" ht="14.25" customHeight="1">
      <c r="A11" s="57">
        <v>29</v>
      </c>
      <c r="B11" s="137" t="s">
        <v>102</v>
      </c>
      <c r="C11" s="136" t="s">
        <v>541</v>
      </c>
      <c r="D11" s="61">
        <v>1989</v>
      </c>
      <c r="E11" s="169">
        <v>199000</v>
      </c>
      <c r="F11" s="63" t="s">
        <v>103</v>
      </c>
      <c r="G11" s="67">
        <v>16</v>
      </c>
      <c r="H11" s="179">
        <v>4749</v>
      </c>
      <c r="I11" s="167" t="s">
        <v>538</v>
      </c>
      <c r="J11" s="180" t="s">
        <v>104</v>
      </c>
    </row>
    <row r="12" spans="1:10" ht="14.25" customHeight="1">
      <c r="A12" s="57">
        <v>127</v>
      </c>
      <c r="B12" s="137" t="s">
        <v>105</v>
      </c>
      <c r="C12" s="140" t="s">
        <v>543</v>
      </c>
      <c r="D12" s="61">
        <v>2012</v>
      </c>
      <c r="E12" s="169">
        <v>256000</v>
      </c>
      <c r="F12" s="63" t="s">
        <v>106</v>
      </c>
      <c r="G12" s="67">
        <v>34</v>
      </c>
      <c r="H12" s="179">
        <v>3604</v>
      </c>
      <c r="I12" s="167" t="s">
        <v>538</v>
      </c>
      <c r="J12" s="65" t="s">
        <v>107</v>
      </c>
    </row>
    <row r="13" spans="1:10" ht="14.25" customHeight="1">
      <c r="A13" s="57">
        <v>207</v>
      </c>
      <c r="B13" s="195" t="s">
        <v>608</v>
      </c>
      <c r="C13" s="203" t="s">
        <v>542</v>
      </c>
      <c r="D13" s="197">
        <v>2022</v>
      </c>
      <c r="E13" s="204">
        <v>477100</v>
      </c>
      <c r="F13" s="199" t="s">
        <v>607</v>
      </c>
      <c r="G13" s="206">
        <v>99</v>
      </c>
      <c r="H13" s="207">
        <v>5854</v>
      </c>
      <c r="I13" s="205" t="s">
        <v>538</v>
      </c>
      <c r="J13" s="202" t="s">
        <v>605</v>
      </c>
    </row>
    <row r="14" spans="1:10" ht="14.25" customHeight="1">
      <c r="A14" s="57">
        <v>96</v>
      </c>
      <c r="B14" s="137" t="s">
        <v>108</v>
      </c>
      <c r="C14" s="140" t="s">
        <v>543</v>
      </c>
      <c r="D14" s="61">
        <v>2007</v>
      </c>
      <c r="E14" s="169">
        <v>128000</v>
      </c>
      <c r="F14" s="63" t="s">
        <v>109</v>
      </c>
      <c r="G14" s="63">
        <v>26</v>
      </c>
      <c r="H14" s="179">
        <v>2194</v>
      </c>
      <c r="I14" s="167" t="s">
        <v>538</v>
      </c>
      <c r="J14" s="65" t="s">
        <v>110</v>
      </c>
    </row>
    <row r="15" spans="1:10" ht="14.25" customHeight="1">
      <c r="A15" s="57">
        <v>174</v>
      </c>
      <c r="B15" s="137" t="s">
        <v>509</v>
      </c>
      <c r="C15" s="140" t="s">
        <v>543</v>
      </c>
      <c r="D15" s="61">
        <v>2016</v>
      </c>
      <c r="E15" s="169">
        <v>163400</v>
      </c>
      <c r="F15" s="122" t="s">
        <v>511</v>
      </c>
      <c r="G15" s="63">
        <v>39</v>
      </c>
      <c r="H15" s="179">
        <v>3094</v>
      </c>
      <c r="I15" s="167" t="s">
        <v>538</v>
      </c>
      <c r="J15" s="121" t="s">
        <v>514</v>
      </c>
    </row>
    <row r="16" spans="1:10" ht="14.25" customHeight="1">
      <c r="A16" s="57">
        <v>175</v>
      </c>
      <c r="B16" s="137" t="s">
        <v>515</v>
      </c>
      <c r="C16" s="140" t="s">
        <v>543</v>
      </c>
      <c r="D16" s="61">
        <v>2016</v>
      </c>
      <c r="E16" s="169">
        <v>312900</v>
      </c>
      <c r="F16" s="122" t="s">
        <v>512</v>
      </c>
      <c r="G16" s="63">
        <v>163</v>
      </c>
      <c r="H16" s="179">
        <v>3901</v>
      </c>
      <c r="I16" s="167" t="s">
        <v>538</v>
      </c>
      <c r="J16" s="121" t="s">
        <v>514</v>
      </c>
    </row>
    <row r="17" spans="1:10" ht="14.25" customHeight="1">
      <c r="A17" s="57">
        <v>176</v>
      </c>
      <c r="B17" s="137" t="s">
        <v>510</v>
      </c>
      <c r="C17" s="140" t="s">
        <v>543</v>
      </c>
      <c r="D17" s="61">
        <v>2016</v>
      </c>
      <c r="E17" s="169">
        <v>476300</v>
      </c>
      <c r="F17" s="122" t="s">
        <v>513</v>
      </c>
      <c r="G17" s="63">
        <v>202</v>
      </c>
      <c r="H17" s="179">
        <v>6995</v>
      </c>
      <c r="I17" s="167" t="s">
        <v>538</v>
      </c>
      <c r="J17" s="121" t="s">
        <v>514</v>
      </c>
    </row>
    <row r="18" spans="1:10" ht="14.25" customHeight="1">
      <c r="A18" s="57">
        <v>12</v>
      </c>
      <c r="B18" s="137" t="s">
        <v>111</v>
      </c>
      <c r="C18" s="136" t="s">
        <v>541</v>
      </c>
      <c r="D18" s="61">
        <v>1980</v>
      </c>
      <c r="E18" s="169">
        <v>131000</v>
      </c>
      <c r="F18" s="63" t="s">
        <v>112</v>
      </c>
      <c r="G18" s="67">
        <v>4</v>
      </c>
      <c r="H18" s="179">
        <v>2799</v>
      </c>
      <c r="I18" s="167" t="s">
        <v>538</v>
      </c>
      <c r="J18" s="65" t="s">
        <v>113</v>
      </c>
    </row>
    <row r="19" spans="1:10" ht="14.25" customHeight="1">
      <c r="A19" s="57">
        <v>66</v>
      </c>
      <c r="B19" s="137" t="s">
        <v>114</v>
      </c>
      <c r="C19" s="136" t="s">
        <v>541</v>
      </c>
      <c r="D19" s="61">
        <v>1999</v>
      </c>
      <c r="E19" s="169">
        <v>223000</v>
      </c>
      <c r="F19" s="63" t="s">
        <v>115</v>
      </c>
      <c r="G19" s="63">
        <v>29</v>
      </c>
      <c r="H19" s="179">
        <v>4106</v>
      </c>
      <c r="I19" s="167" t="s">
        <v>538</v>
      </c>
      <c r="J19" s="65" t="s">
        <v>116</v>
      </c>
    </row>
    <row r="20" spans="1:10" ht="14.25" customHeight="1">
      <c r="A20" s="57">
        <v>117</v>
      </c>
      <c r="B20" s="137" t="s">
        <v>117</v>
      </c>
      <c r="C20" s="140" t="s">
        <v>543</v>
      </c>
      <c r="D20" s="61">
        <v>2010</v>
      </c>
      <c r="E20" s="169">
        <v>279000</v>
      </c>
      <c r="F20" s="63" t="s">
        <v>118</v>
      </c>
      <c r="G20" s="63">
        <v>40</v>
      </c>
      <c r="H20" s="179">
        <v>6562</v>
      </c>
      <c r="I20" s="167" t="s">
        <v>538</v>
      </c>
      <c r="J20" s="65" t="s">
        <v>119</v>
      </c>
    </row>
    <row r="21" spans="1:10" ht="14.25" customHeight="1">
      <c r="A21" s="57">
        <v>88</v>
      </c>
      <c r="B21" s="137" t="s">
        <v>120</v>
      </c>
      <c r="C21" s="140" t="s">
        <v>541</v>
      </c>
      <c r="D21" s="61">
        <v>2006</v>
      </c>
      <c r="E21" s="169">
        <v>207000</v>
      </c>
      <c r="F21" s="63" t="s">
        <v>121</v>
      </c>
      <c r="G21" s="63">
        <v>147</v>
      </c>
      <c r="H21" s="179">
        <v>2669</v>
      </c>
      <c r="I21" s="167" t="s">
        <v>538</v>
      </c>
      <c r="J21" s="65" t="s">
        <v>122</v>
      </c>
    </row>
    <row r="22" spans="1:10" ht="14.25" customHeight="1">
      <c r="A22" s="57">
        <v>164</v>
      </c>
      <c r="B22" s="137" t="s">
        <v>485</v>
      </c>
      <c r="C22" s="140" t="s">
        <v>543</v>
      </c>
      <c r="D22" s="61">
        <v>2015</v>
      </c>
      <c r="E22" s="169">
        <v>75000</v>
      </c>
      <c r="F22" s="122" t="s">
        <v>486</v>
      </c>
      <c r="G22" s="63">
        <v>21</v>
      </c>
      <c r="H22" s="179">
        <v>649</v>
      </c>
      <c r="I22" s="167" t="s">
        <v>538</v>
      </c>
      <c r="J22" s="65" t="s">
        <v>122</v>
      </c>
    </row>
    <row r="23" spans="1:10" ht="14.25" customHeight="1">
      <c r="A23" s="57">
        <v>16</v>
      </c>
      <c r="B23" s="137" t="s">
        <v>123</v>
      </c>
      <c r="C23" s="136" t="s">
        <v>541</v>
      </c>
      <c r="D23" s="61">
        <v>1983</v>
      </c>
      <c r="E23" s="169">
        <v>106000</v>
      </c>
      <c r="F23" s="63" t="s">
        <v>124</v>
      </c>
      <c r="G23" s="63">
        <v>6</v>
      </c>
      <c r="H23" s="179">
        <v>2530</v>
      </c>
      <c r="I23" s="167" t="s">
        <v>538</v>
      </c>
      <c r="J23" s="65" t="s">
        <v>125</v>
      </c>
    </row>
    <row r="24" spans="1:10" ht="14.25" customHeight="1">
      <c r="A24" s="57">
        <v>42</v>
      </c>
      <c r="B24" s="137" t="s">
        <v>126</v>
      </c>
      <c r="C24" s="136" t="s">
        <v>541</v>
      </c>
      <c r="D24" s="61">
        <v>1992</v>
      </c>
      <c r="E24" s="169">
        <v>127000</v>
      </c>
      <c r="F24" s="63" t="s">
        <v>127</v>
      </c>
      <c r="G24" s="63">
        <v>101</v>
      </c>
      <c r="H24" s="179">
        <v>2938</v>
      </c>
      <c r="I24" s="167" t="s">
        <v>538</v>
      </c>
      <c r="J24" s="65" t="s">
        <v>125</v>
      </c>
    </row>
    <row r="25" spans="1:10" ht="14.25" customHeight="1">
      <c r="A25" s="57">
        <v>83</v>
      </c>
      <c r="B25" s="137" t="s">
        <v>128</v>
      </c>
      <c r="C25" s="136" t="s">
        <v>541</v>
      </c>
      <c r="D25" s="61">
        <v>2005</v>
      </c>
      <c r="E25" s="169">
        <v>293000</v>
      </c>
      <c r="F25" s="63" t="s">
        <v>129</v>
      </c>
      <c r="G25" s="67">
        <v>198</v>
      </c>
      <c r="H25" s="179">
        <v>5319</v>
      </c>
      <c r="I25" s="167" t="s">
        <v>538</v>
      </c>
      <c r="J25" s="65" t="s">
        <v>130</v>
      </c>
    </row>
    <row r="26" spans="1:10" ht="14.25" customHeight="1">
      <c r="A26" s="57">
        <v>7</v>
      </c>
      <c r="B26" s="137" t="s">
        <v>131</v>
      </c>
      <c r="C26" s="136" t="s">
        <v>541</v>
      </c>
      <c r="D26" s="61">
        <v>1978</v>
      </c>
      <c r="E26" s="169">
        <v>120000</v>
      </c>
      <c r="F26" s="63" t="s">
        <v>132</v>
      </c>
      <c r="G26" s="67">
        <v>1</v>
      </c>
      <c r="H26" s="179">
        <v>3028</v>
      </c>
      <c r="I26" s="167" t="s">
        <v>538</v>
      </c>
      <c r="J26" s="65" t="s">
        <v>133</v>
      </c>
    </row>
    <row r="27" spans="1:10" ht="14.25" customHeight="1">
      <c r="A27" s="57">
        <v>84</v>
      </c>
      <c r="B27" s="137" t="s">
        <v>134</v>
      </c>
      <c r="C27" s="136" t="s">
        <v>541</v>
      </c>
      <c r="D27" s="61">
        <v>2005</v>
      </c>
      <c r="E27" s="169">
        <v>162000</v>
      </c>
      <c r="F27" s="63" t="s">
        <v>135</v>
      </c>
      <c r="G27" s="67">
        <v>59</v>
      </c>
      <c r="H27" s="179">
        <v>3209</v>
      </c>
      <c r="I27" s="167" t="s">
        <v>538</v>
      </c>
      <c r="J27" s="65" t="s">
        <v>136</v>
      </c>
    </row>
    <row r="28" spans="1:10" ht="14.25" customHeight="1">
      <c r="A28" s="57">
        <v>188</v>
      </c>
      <c r="B28" s="137" t="s">
        <v>554</v>
      </c>
      <c r="C28" s="136" t="s">
        <v>542</v>
      </c>
      <c r="D28" s="61">
        <v>2018</v>
      </c>
      <c r="E28" s="169">
        <v>199700</v>
      </c>
      <c r="F28" s="63" t="s">
        <v>559</v>
      </c>
      <c r="G28" s="67">
        <v>118</v>
      </c>
      <c r="H28" s="179">
        <v>4556</v>
      </c>
      <c r="I28" s="167" t="s">
        <v>538</v>
      </c>
      <c r="J28" s="181" t="s">
        <v>555</v>
      </c>
    </row>
    <row r="29" spans="1:10" ht="14.25" customHeight="1">
      <c r="A29" s="57">
        <v>85</v>
      </c>
      <c r="B29" s="137" t="s">
        <v>137</v>
      </c>
      <c r="C29" s="136" t="s">
        <v>541</v>
      </c>
      <c r="D29" s="61">
        <v>2005</v>
      </c>
      <c r="E29" s="169">
        <v>273000</v>
      </c>
      <c r="F29" s="63" t="s">
        <v>138</v>
      </c>
      <c r="G29" s="67">
        <v>99</v>
      </c>
      <c r="H29" s="179">
        <v>4760</v>
      </c>
      <c r="I29" s="167" t="s">
        <v>538</v>
      </c>
      <c r="J29" s="181" t="s">
        <v>139</v>
      </c>
    </row>
    <row r="30" spans="1:10" ht="14.25" customHeight="1">
      <c r="A30" s="57">
        <v>8</v>
      </c>
      <c r="B30" s="137" t="s">
        <v>140</v>
      </c>
      <c r="C30" s="136" t="s">
        <v>541</v>
      </c>
      <c r="D30" s="61">
        <v>1978</v>
      </c>
      <c r="E30" s="169">
        <v>604000</v>
      </c>
      <c r="F30" s="63" t="s">
        <v>141</v>
      </c>
      <c r="G30" s="63">
        <v>34</v>
      </c>
      <c r="H30" s="179">
        <v>11691</v>
      </c>
      <c r="I30" s="167" t="s">
        <v>538</v>
      </c>
      <c r="J30" s="182" t="s">
        <v>142</v>
      </c>
    </row>
    <row r="31" spans="1:10" ht="14.25" customHeight="1">
      <c r="A31" s="57">
        <v>30</v>
      </c>
      <c r="B31" s="137" t="s">
        <v>143</v>
      </c>
      <c r="C31" s="136" t="s">
        <v>541</v>
      </c>
      <c r="D31" s="61">
        <v>1990</v>
      </c>
      <c r="E31" s="169">
        <v>762000</v>
      </c>
      <c r="F31" s="63" t="s">
        <v>144</v>
      </c>
      <c r="G31" s="63">
        <v>74</v>
      </c>
      <c r="H31" s="179">
        <v>9410</v>
      </c>
      <c r="I31" s="167" t="s">
        <v>538</v>
      </c>
      <c r="J31" s="65" t="s">
        <v>145</v>
      </c>
    </row>
    <row r="32" spans="1:10" ht="14.25" customHeight="1">
      <c r="A32" s="57">
        <v>60</v>
      </c>
      <c r="B32" s="137" t="s">
        <v>143</v>
      </c>
      <c r="C32" s="136" t="s">
        <v>541</v>
      </c>
      <c r="D32" s="61">
        <v>1998</v>
      </c>
      <c r="E32" s="169">
        <v>801000</v>
      </c>
      <c r="F32" s="63" t="s">
        <v>146</v>
      </c>
      <c r="G32" s="63">
        <v>96</v>
      </c>
      <c r="H32" s="179">
        <v>10817</v>
      </c>
      <c r="I32" s="167" t="s">
        <v>538</v>
      </c>
      <c r="J32" s="65" t="s">
        <v>145</v>
      </c>
    </row>
    <row r="33" spans="1:10" ht="14.25" customHeight="1">
      <c r="A33" s="57">
        <v>107</v>
      </c>
      <c r="B33" s="137" t="s">
        <v>147</v>
      </c>
      <c r="C33" s="140" t="s">
        <v>543</v>
      </c>
      <c r="D33" s="61">
        <v>2009</v>
      </c>
      <c r="E33" s="169">
        <v>881000</v>
      </c>
      <c r="F33" s="63" t="s">
        <v>146</v>
      </c>
      <c r="G33" s="63">
        <v>96</v>
      </c>
      <c r="H33" s="179">
        <v>12612</v>
      </c>
      <c r="I33" s="167" t="s">
        <v>538</v>
      </c>
      <c r="J33" s="65" t="s">
        <v>145</v>
      </c>
    </row>
    <row r="34" spans="1:10" ht="14.25" customHeight="1">
      <c r="A34" s="57">
        <v>211</v>
      </c>
      <c r="B34" s="195" t="s">
        <v>618</v>
      </c>
      <c r="C34" s="203" t="s">
        <v>542</v>
      </c>
      <c r="D34" s="197">
        <v>2022</v>
      </c>
      <c r="E34" s="204">
        <v>1602300</v>
      </c>
      <c r="F34" s="199" t="s">
        <v>619</v>
      </c>
      <c r="G34" s="206">
        <v>545</v>
      </c>
      <c r="H34" s="207">
        <v>11814</v>
      </c>
      <c r="I34" s="205" t="s">
        <v>538</v>
      </c>
      <c r="J34" s="202" t="s">
        <v>620</v>
      </c>
    </row>
    <row r="35" spans="1:10" ht="14.25" customHeight="1">
      <c r="A35" s="57">
        <v>197</v>
      </c>
      <c r="B35" s="137" t="s">
        <v>575</v>
      </c>
      <c r="C35" s="140" t="s">
        <v>542</v>
      </c>
      <c r="D35" s="61">
        <v>2019</v>
      </c>
      <c r="E35" s="169">
        <v>71600</v>
      </c>
      <c r="F35" s="63" t="s">
        <v>576</v>
      </c>
      <c r="G35" s="63">
        <v>84</v>
      </c>
      <c r="H35" s="179">
        <v>1092</v>
      </c>
      <c r="I35" s="167" t="s">
        <v>538</v>
      </c>
      <c r="J35" s="65" t="s">
        <v>577</v>
      </c>
    </row>
    <row r="36" spans="1:10" ht="14.25" customHeight="1">
      <c r="A36" s="57">
        <v>75</v>
      </c>
      <c r="B36" s="137" t="s">
        <v>148</v>
      </c>
      <c r="C36" s="136" t="s">
        <v>541</v>
      </c>
      <c r="D36" s="61">
        <v>2003</v>
      </c>
      <c r="E36" s="169">
        <v>203000</v>
      </c>
      <c r="F36" s="63" t="s">
        <v>149</v>
      </c>
      <c r="G36" s="67">
        <v>8</v>
      </c>
      <c r="H36" s="179">
        <v>3809</v>
      </c>
      <c r="I36" s="167" t="s">
        <v>538</v>
      </c>
      <c r="J36" s="65" t="s">
        <v>150</v>
      </c>
    </row>
    <row r="37" spans="1:10" ht="14.25" customHeight="1">
      <c r="A37" s="57">
        <v>189</v>
      </c>
      <c r="B37" s="137" t="s">
        <v>556</v>
      </c>
      <c r="C37" s="136" t="s">
        <v>542</v>
      </c>
      <c r="D37" s="61">
        <v>2018</v>
      </c>
      <c r="E37" s="169">
        <v>404300</v>
      </c>
      <c r="F37" s="63" t="s">
        <v>560</v>
      </c>
      <c r="G37" s="67">
        <v>103</v>
      </c>
      <c r="H37" s="179">
        <v>7588</v>
      </c>
      <c r="I37" s="167" t="s">
        <v>538</v>
      </c>
      <c r="J37" s="183" t="s">
        <v>569</v>
      </c>
    </row>
    <row r="38" spans="1:10" ht="14.25" customHeight="1">
      <c r="A38" s="57">
        <v>124</v>
      </c>
      <c r="B38" s="137" t="s">
        <v>151</v>
      </c>
      <c r="C38" s="140" t="s">
        <v>543</v>
      </c>
      <c r="D38" s="61">
        <v>2011</v>
      </c>
      <c r="E38" s="169">
        <v>209000</v>
      </c>
      <c r="F38" s="63" t="s">
        <v>152</v>
      </c>
      <c r="G38" s="67">
        <v>29</v>
      </c>
      <c r="H38" s="179">
        <v>5688</v>
      </c>
      <c r="I38" s="167" t="s">
        <v>538</v>
      </c>
      <c r="J38" s="65" t="s">
        <v>153</v>
      </c>
    </row>
    <row r="39" spans="1:10" ht="14.25" customHeight="1">
      <c r="A39" s="57">
        <v>210</v>
      </c>
      <c r="B39" s="195" t="s">
        <v>615</v>
      </c>
      <c r="C39" s="203" t="s">
        <v>542</v>
      </c>
      <c r="D39" s="197">
        <v>2022</v>
      </c>
      <c r="E39" s="204">
        <v>681900</v>
      </c>
      <c r="F39" s="199" t="s">
        <v>617</v>
      </c>
      <c r="G39" s="206">
        <v>528</v>
      </c>
      <c r="H39" s="207">
        <v>10453</v>
      </c>
      <c r="I39" s="205" t="s">
        <v>538</v>
      </c>
      <c r="J39" s="202" t="s">
        <v>616</v>
      </c>
    </row>
    <row r="40" spans="1:10" ht="14.25" customHeight="1">
      <c r="A40" s="57">
        <v>118</v>
      </c>
      <c r="B40" s="137" t="s">
        <v>154</v>
      </c>
      <c r="C40" s="140" t="s">
        <v>541</v>
      </c>
      <c r="D40" s="61">
        <v>2010</v>
      </c>
      <c r="E40" s="169">
        <v>117000</v>
      </c>
      <c r="F40" s="63" t="s">
        <v>155</v>
      </c>
      <c r="G40" s="67">
        <v>4</v>
      </c>
      <c r="H40" s="179">
        <v>4119</v>
      </c>
      <c r="I40" s="167" t="s">
        <v>538</v>
      </c>
      <c r="J40" s="65" t="s">
        <v>156</v>
      </c>
    </row>
    <row r="41" spans="1:10" ht="14.25" customHeight="1">
      <c r="A41" s="57">
        <v>97</v>
      </c>
      <c r="B41" s="137" t="s">
        <v>157</v>
      </c>
      <c r="C41" s="140" t="s">
        <v>543</v>
      </c>
      <c r="D41" s="61">
        <v>2007</v>
      </c>
      <c r="E41" s="169">
        <v>180000</v>
      </c>
      <c r="F41" s="63" t="s">
        <v>158</v>
      </c>
      <c r="G41" s="63">
        <v>49</v>
      </c>
      <c r="H41" s="179">
        <v>4062</v>
      </c>
      <c r="I41" s="167" t="s">
        <v>538</v>
      </c>
      <c r="J41" s="65" t="s">
        <v>159</v>
      </c>
    </row>
    <row r="42" spans="1:10" ht="14.25" customHeight="1">
      <c r="A42" s="57">
        <v>209</v>
      </c>
      <c r="B42" s="195" t="s">
        <v>613</v>
      </c>
      <c r="C42" s="203" t="s">
        <v>542</v>
      </c>
      <c r="D42" s="197">
        <v>2022</v>
      </c>
      <c r="E42" s="204">
        <v>272800</v>
      </c>
      <c r="F42" s="199" t="s">
        <v>614</v>
      </c>
      <c r="G42" s="206">
        <v>151</v>
      </c>
      <c r="H42" s="207">
        <v>4532</v>
      </c>
      <c r="I42" s="205" t="s">
        <v>538</v>
      </c>
      <c r="J42" s="202" t="s">
        <v>612</v>
      </c>
    </row>
    <row r="43" spans="1:10" ht="14.25" customHeight="1">
      <c r="A43" s="57">
        <v>47</v>
      </c>
      <c r="B43" s="137" t="s">
        <v>160</v>
      </c>
      <c r="C43" s="136" t="s">
        <v>541</v>
      </c>
      <c r="D43" s="61">
        <v>1994</v>
      </c>
      <c r="E43" s="169">
        <v>87000</v>
      </c>
      <c r="F43" s="63" t="s">
        <v>161</v>
      </c>
      <c r="G43" s="67">
        <v>5</v>
      </c>
      <c r="H43" s="179">
        <v>2756</v>
      </c>
      <c r="I43" s="167" t="s">
        <v>538</v>
      </c>
      <c r="J43" s="65" t="s">
        <v>162</v>
      </c>
    </row>
    <row r="44" spans="1:10" ht="14.25" customHeight="1">
      <c r="A44" s="57">
        <v>43</v>
      </c>
      <c r="B44" s="137" t="s">
        <v>163</v>
      </c>
      <c r="C44" s="136" t="s">
        <v>541</v>
      </c>
      <c r="D44" s="61">
        <v>1992</v>
      </c>
      <c r="E44" s="169">
        <v>323000</v>
      </c>
      <c r="F44" s="63" t="s">
        <v>164</v>
      </c>
      <c r="G44" s="63">
        <v>45</v>
      </c>
      <c r="H44" s="179">
        <v>4882</v>
      </c>
      <c r="I44" s="167" t="s">
        <v>538</v>
      </c>
      <c r="J44" s="65" t="s">
        <v>165</v>
      </c>
    </row>
    <row r="45" spans="1:10" ht="14.25" customHeight="1">
      <c r="A45" s="57">
        <v>76</v>
      </c>
      <c r="B45" s="137" t="s">
        <v>163</v>
      </c>
      <c r="C45" s="136" t="s">
        <v>541</v>
      </c>
      <c r="D45" s="61">
        <v>2003</v>
      </c>
      <c r="E45" s="169">
        <v>344000</v>
      </c>
      <c r="F45" s="63" t="s">
        <v>166</v>
      </c>
      <c r="G45" s="67">
        <v>58</v>
      </c>
      <c r="H45" s="179">
        <v>4429</v>
      </c>
      <c r="I45" s="167" t="s">
        <v>538</v>
      </c>
      <c r="J45" s="65" t="s">
        <v>165</v>
      </c>
    </row>
    <row r="46" spans="1:10" ht="14.25" customHeight="1">
      <c r="A46" s="57">
        <v>131</v>
      </c>
      <c r="B46" s="137" t="s">
        <v>167</v>
      </c>
      <c r="C46" s="140" t="s">
        <v>543</v>
      </c>
      <c r="D46" s="61">
        <v>2012</v>
      </c>
      <c r="E46" s="67">
        <v>366000</v>
      </c>
      <c r="F46" s="61" t="s">
        <v>166</v>
      </c>
      <c r="G46" s="61">
        <v>58</v>
      </c>
      <c r="H46" s="179">
        <v>4892</v>
      </c>
      <c r="I46" s="167" t="s">
        <v>538</v>
      </c>
      <c r="J46" s="65" t="s">
        <v>165</v>
      </c>
    </row>
    <row r="47" spans="1:10" ht="14.25" customHeight="1">
      <c r="A47" s="57">
        <v>128</v>
      </c>
      <c r="B47" s="137" t="s">
        <v>168</v>
      </c>
      <c r="C47" s="140" t="s">
        <v>543</v>
      </c>
      <c r="D47" s="61">
        <v>2012</v>
      </c>
      <c r="E47" s="67">
        <v>407000</v>
      </c>
      <c r="F47" s="61" t="s">
        <v>169</v>
      </c>
      <c r="G47" s="61">
        <v>108</v>
      </c>
      <c r="H47" s="179">
        <v>5274</v>
      </c>
      <c r="I47" s="167" t="s">
        <v>538</v>
      </c>
      <c r="J47" s="65" t="s">
        <v>165</v>
      </c>
    </row>
    <row r="48" spans="1:10" ht="14.25" customHeight="1">
      <c r="A48" s="57">
        <v>129</v>
      </c>
      <c r="B48" s="137" t="s">
        <v>65</v>
      </c>
      <c r="C48" s="140" t="s">
        <v>543</v>
      </c>
      <c r="D48" s="61">
        <v>2012</v>
      </c>
      <c r="E48" s="67">
        <v>247000</v>
      </c>
      <c r="F48" s="61" t="s">
        <v>170</v>
      </c>
      <c r="G48" s="61">
        <f>G49-G47</f>
        <v>236</v>
      </c>
      <c r="H48" s="64">
        <v>3907</v>
      </c>
      <c r="I48" s="116" t="s">
        <v>538</v>
      </c>
      <c r="J48" s="65" t="s">
        <v>165</v>
      </c>
    </row>
    <row r="49" spans="1:10" ht="14.25" customHeight="1">
      <c r="A49" s="57">
        <v>130</v>
      </c>
      <c r="B49" s="137" t="s">
        <v>66</v>
      </c>
      <c r="C49" s="140" t="s">
        <v>543</v>
      </c>
      <c r="D49" s="61">
        <v>2012</v>
      </c>
      <c r="E49" s="67">
        <v>654000</v>
      </c>
      <c r="F49" s="61" t="s">
        <v>171</v>
      </c>
      <c r="G49" s="61">
        <v>344</v>
      </c>
      <c r="H49" s="64">
        <v>9181</v>
      </c>
      <c r="I49" s="116" t="s">
        <v>538</v>
      </c>
      <c r="J49" s="65" t="s">
        <v>165</v>
      </c>
    </row>
    <row r="50" spans="1:10" ht="14.25" customHeight="1">
      <c r="A50" s="57">
        <v>24</v>
      </c>
      <c r="B50" s="137" t="s">
        <v>172</v>
      </c>
      <c r="C50" s="136" t="s">
        <v>541</v>
      </c>
      <c r="D50" s="61">
        <v>1988</v>
      </c>
      <c r="E50" s="62">
        <v>221000</v>
      </c>
      <c r="F50" s="63" t="s">
        <v>173</v>
      </c>
      <c r="G50" s="67">
        <v>13</v>
      </c>
      <c r="H50" s="64">
        <v>3572</v>
      </c>
      <c r="I50" s="116" t="s">
        <v>538</v>
      </c>
      <c r="J50" s="65" t="s">
        <v>174</v>
      </c>
    </row>
    <row r="51" spans="1:10" ht="14.25" customHeight="1">
      <c r="A51" s="57">
        <v>171</v>
      </c>
      <c r="B51" s="137" t="s">
        <v>503</v>
      </c>
      <c r="C51" s="140" t="s">
        <v>543</v>
      </c>
      <c r="D51" s="61">
        <v>2016</v>
      </c>
      <c r="E51" s="62">
        <v>237900</v>
      </c>
      <c r="F51" s="122" t="s">
        <v>212</v>
      </c>
      <c r="G51" s="67">
        <v>24</v>
      </c>
      <c r="H51" s="64">
        <v>4099</v>
      </c>
      <c r="I51" s="116" t="s">
        <v>538</v>
      </c>
      <c r="J51" s="121" t="s">
        <v>508</v>
      </c>
    </row>
    <row r="52" spans="1:10" ht="14.25" customHeight="1">
      <c r="A52" s="57">
        <v>172</v>
      </c>
      <c r="B52" s="137" t="s">
        <v>504</v>
      </c>
      <c r="C52" s="140" t="s">
        <v>543</v>
      </c>
      <c r="D52" s="61">
        <v>2016</v>
      </c>
      <c r="E52" s="62">
        <v>64700</v>
      </c>
      <c r="F52" s="122" t="s">
        <v>506</v>
      </c>
      <c r="G52" s="67">
        <v>89</v>
      </c>
      <c r="H52" s="64">
        <v>991</v>
      </c>
      <c r="I52" s="116" t="s">
        <v>538</v>
      </c>
      <c r="J52" s="121" t="s">
        <v>508</v>
      </c>
    </row>
    <row r="53" spans="1:10" ht="14.25" customHeight="1">
      <c r="A53" s="57">
        <v>173</v>
      </c>
      <c r="B53" s="137" t="s">
        <v>505</v>
      </c>
      <c r="C53" s="140" t="s">
        <v>543</v>
      </c>
      <c r="D53" s="61">
        <v>2016</v>
      </c>
      <c r="E53" s="62">
        <v>302600</v>
      </c>
      <c r="F53" s="122" t="s">
        <v>507</v>
      </c>
      <c r="G53" s="67">
        <v>113</v>
      </c>
      <c r="H53" s="64">
        <v>5090</v>
      </c>
      <c r="I53" s="116" t="s">
        <v>538</v>
      </c>
      <c r="J53" s="121" t="s">
        <v>508</v>
      </c>
    </row>
    <row r="54" spans="1:10" ht="14.25" customHeight="1">
      <c r="A54" s="57">
        <v>53</v>
      </c>
      <c r="B54" s="137" t="s">
        <v>175</v>
      </c>
      <c r="C54" s="136" t="s">
        <v>541</v>
      </c>
      <c r="D54" s="61">
        <v>1997</v>
      </c>
      <c r="E54" s="62">
        <v>174000</v>
      </c>
      <c r="F54" s="63" t="s">
        <v>176</v>
      </c>
      <c r="G54" s="67">
        <v>28</v>
      </c>
      <c r="H54" s="64">
        <v>3817</v>
      </c>
      <c r="I54" s="116" t="s">
        <v>538</v>
      </c>
      <c r="J54" s="65" t="s">
        <v>177</v>
      </c>
    </row>
    <row r="55" spans="1:10" ht="14.25" customHeight="1">
      <c r="A55" s="57">
        <v>132</v>
      </c>
      <c r="B55" s="137" t="s">
        <v>178</v>
      </c>
      <c r="C55" s="140" t="s">
        <v>541</v>
      </c>
      <c r="D55" s="61">
        <v>2012</v>
      </c>
      <c r="E55" s="62">
        <v>250000</v>
      </c>
      <c r="F55" s="63" t="s">
        <v>179</v>
      </c>
      <c r="G55" s="67">
        <v>67</v>
      </c>
      <c r="H55" s="64">
        <v>6358</v>
      </c>
      <c r="I55" s="116" t="s">
        <v>538</v>
      </c>
      <c r="J55" s="65" t="s">
        <v>180</v>
      </c>
    </row>
    <row r="56" spans="1:10" ht="14.25" customHeight="1">
      <c r="A56" s="57">
        <v>133</v>
      </c>
      <c r="B56" s="137" t="s">
        <v>181</v>
      </c>
      <c r="C56" s="140" t="s">
        <v>541</v>
      </c>
      <c r="D56" s="61">
        <v>2012</v>
      </c>
      <c r="E56" s="62">
        <v>174000</v>
      </c>
      <c r="F56" s="63" t="s">
        <v>176</v>
      </c>
      <c r="G56" s="67">
        <v>28</v>
      </c>
      <c r="H56" s="64">
        <v>4399</v>
      </c>
      <c r="I56" s="116" t="s">
        <v>538</v>
      </c>
      <c r="J56" s="65" t="s">
        <v>180</v>
      </c>
    </row>
    <row r="57" spans="1:10" ht="14.25" customHeight="1">
      <c r="A57" s="57">
        <v>36</v>
      </c>
      <c r="B57" s="137" t="s">
        <v>182</v>
      </c>
      <c r="C57" s="136" t="s">
        <v>541</v>
      </c>
      <c r="D57" s="61">
        <v>1991</v>
      </c>
      <c r="E57" s="62">
        <v>202000</v>
      </c>
      <c r="F57" s="63" t="s">
        <v>183</v>
      </c>
      <c r="G57" s="63">
        <v>18</v>
      </c>
      <c r="H57" s="64">
        <v>3949</v>
      </c>
      <c r="I57" s="116" t="s">
        <v>538</v>
      </c>
      <c r="J57" s="65" t="s">
        <v>184</v>
      </c>
    </row>
    <row r="58" spans="1:10" ht="14.25" customHeight="1">
      <c r="A58" s="57">
        <v>77</v>
      </c>
      <c r="B58" s="137" t="s">
        <v>185</v>
      </c>
      <c r="C58" s="136" t="s">
        <v>541</v>
      </c>
      <c r="D58" s="61">
        <v>2003</v>
      </c>
      <c r="E58" s="62">
        <v>259000</v>
      </c>
      <c r="F58" s="63" t="s">
        <v>186</v>
      </c>
      <c r="G58" s="67">
        <v>61</v>
      </c>
      <c r="H58" s="64">
        <v>4732</v>
      </c>
      <c r="I58" s="116" t="s">
        <v>538</v>
      </c>
      <c r="J58" s="121" t="s">
        <v>187</v>
      </c>
    </row>
    <row r="59" spans="1:10" ht="14.25" customHeight="1">
      <c r="A59" s="57">
        <v>152</v>
      </c>
      <c r="B59" s="137" t="s">
        <v>467</v>
      </c>
      <c r="C59" s="140" t="s">
        <v>543</v>
      </c>
      <c r="D59" s="61">
        <v>2015</v>
      </c>
      <c r="E59" s="62">
        <v>196500</v>
      </c>
      <c r="F59" s="122" t="s">
        <v>468</v>
      </c>
      <c r="G59" s="67">
        <v>20</v>
      </c>
      <c r="H59" s="64">
        <v>3925</v>
      </c>
      <c r="I59" s="116" t="s">
        <v>538</v>
      </c>
      <c r="J59" s="121" t="s">
        <v>482</v>
      </c>
    </row>
    <row r="60" spans="1:10" ht="14.25" customHeight="1">
      <c r="A60" s="57">
        <v>153</v>
      </c>
      <c r="B60" s="137" t="s">
        <v>466</v>
      </c>
      <c r="C60" s="140" t="s">
        <v>543</v>
      </c>
      <c r="D60" s="61">
        <v>2015</v>
      </c>
      <c r="E60" s="62">
        <v>66000</v>
      </c>
      <c r="F60" s="122" t="s">
        <v>115</v>
      </c>
      <c r="G60" s="67">
        <v>47</v>
      </c>
      <c r="H60" s="64">
        <v>1459</v>
      </c>
      <c r="I60" s="116" t="s">
        <v>538</v>
      </c>
      <c r="J60" s="121" t="s">
        <v>482</v>
      </c>
    </row>
    <row r="61" spans="1:10" ht="14.25" customHeight="1">
      <c r="A61" s="57">
        <v>154</v>
      </c>
      <c r="B61" s="137" t="s">
        <v>465</v>
      </c>
      <c r="C61" s="140" t="s">
        <v>543</v>
      </c>
      <c r="D61" s="61">
        <v>2015</v>
      </c>
      <c r="E61" s="62">
        <v>262500</v>
      </c>
      <c r="F61" s="122" t="s">
        <v>464</v>
      </c>
      <c r="G61" s="67">
        <v>67</v>
      </c>
      <c r="H61" s="64">
        <v>5384</v>
      </c>
      <c r="I61" s="116" t="s">
        <v>538</v>
      </c>
      <c r="J61" s="121" t="s">
        <v>482</v>
      </c>
    </row>
    <row r="62" spans="1:10" ht="14.25" customHeight="1">
      <c r="A62" s="57">
        <v>54</v>
      </c>
      <c r="B62" s="137" t="s">
        <v>188</v>
      </c>
      <c r="C62" s="136" t="s">
        <v>541</v>
      </c>
      <c r="D62" s="61">
        <v>1997</v>
      </c>
      <c r="E62" s="62">
        <v>53000</v>
      </c>
      <c r="F62" s="63" t="s">
        <v>189</v>
      </c>
      <c r="G62" s="63">
        <v>10</v>
      </c>
      <c r="H62" s="64">
        <v>3421</v>
      </c>
      <c r="I62" s="116" t="s">
        <v>538</v>
      </c>
      <c r="J62" s="65" t="s">
        <v>190</v>
      </c>
    </row>
    <row r="63" spans="1:10" ht="14.25" customHeight="1">
      <c r="A63" s="57">
        <v>98</v>
      </c>
      <c r="B63" s="137" t="s">
        <v>191</v>
      </c>
      <c r="C63" s="140" t="s">
        <v>541</v>
      </c>
      <c r="D63" s="61">
        <v>2007</v>
      </c>
      <c r="E63" s="62">
        <v>55000</v>
      </c>
      <c r="F63" s="63" t="s">
        <v>189</v>
      </c>
      <c r="G63" s="63">
        <v>10</v>
      </c>
      <c r="H63" s="64">
        <v>1914</v>
      </c>
      <c r="I63" s="116" t="s">
        <v>538</v>
      </c>
      <c r="J63" s="65" t="s">
        <v>192</v>
      </c>
    </row>
    <row r="64" spans="1:10" ht="14.25" customHeight="1">
      <c r="A64" s="57">
        <v>31</v>
      </c>
      <c r="B64" s="137" t="s">
        <v>193</v>
      </c>
      <c r="C64" s="136" t="s">
        <v>541</v>
      </c>
      <c r="D64" s="61">
        <v>1990</v>
      </c>
      <c r="E64" s="62">
        <v>326000</v>
      </c>
      <c r="F64" s="63" t="s">
        <v>194</v>
      </c>
      <c r="G64" s="63">
        <v>26</v>
      </c>
      <c r="H64" s="64">
        <v>3666</v>
      </c>
      <c r="I64" s="116" t="s">
        <v>538</v>
      </c>
      <c r="J64" s="65" t="s">
        <v>195</v>
      </c>
    </row>
    <row r="65" spans="1:10" ht="14.25" customHeight="1">
      <c r="A65" s="57">
        <v>55</v>
      </c>
      <c r="B65" s="137" t="s">
        <v>196</v>
      </c>
      <c r="C65" s="136" t="s">
        <v>541</v>
      </c>
      <c r="D65" s="61">
        <v>1997</v>
      </c>
      <c r="E65" s="62">
        <v>329000</v>
      </c>
      <c r="F65" s="63" t="s">
        <v>194</v>
      </c>
      <c r="G65" s="63">
        <v>26</v>
      </c>
      <c r="H65" s="64">
        <v>3327</v>
      </c>
      <c r="I65" s="116" t="s">
        <v>538</v>
      </c>
      <c r="J65" s="65" t="s">
        <v>197</v>
      </c>
    </row>
    <row r="66" spans="1:10" ht="14.25" customHeight="1">
      <c r="A66" s="57">
        <v>109</v>
      </c>
      <c r="B66" s="137" t="s">
        <v>198</v>
      </c>
      <c r="C66" s="140" t="s">
        <v>543</v>
      </c>
      <c r="D66" s="61">
        <v>2009</v>
      </c>
      <c r="E66" s="62">
        <v>359000</v>
      </c>
      <c r="F66" s="63" t="s">
        <v>199</v>
      </c>
      <c r="G66" s="63">
        <v>27</v>
      </c>
      <c r="H66" s="64">
        <v>4551</v>
      </c>
      <c r="I66" s="116" t="s">
        <v>538</v>
      </c>
      <c r="J66" s="66" t="s">
        <v>200</v>
      </c>
    </row>
    <row r="67" spans="1:10" ht="14.25" customHeight="1">
      <c r="A67" s="57">
        <v>190</v>
      </c>
      <c r="B67" s="137" t="s">
        <v>545</v>
      </c>
      <c r="C67" s="136" t="s">
        <v>542</v>
      </c>
      <c r="D67" s="61">
        <v>2018</v>
      </c>
      <c r="E67" s="169">
        <v>126300</v>
      </c>
      <c r="F67" s="63" t="s">
        <v>561</v>
      </c>
      <c r="G67" s="63">
        <v>101</v>
      </c>
      <c r="H67" s="179">
        <v>2593</v>
      </c>
      <c r="I67" s="167" t="s">
        <v>538</v>
      </c>
      <c r="J67" s="66" t="s">
        <v>548</v>
      </c>
    </row>
    <row r="68" spans="1:10" ht="14.25" customHeight="1">
      <c r="A68" s="57">
        <v>68</v>
      </c>
      <c r="B68" s="137" t="s">
        <v>201</v>
      </c>
      <c r="C68" s="136" t="s">
        <v>541</v>
      </c>
      <c r="D68" s="61">
        <v>2000</v>
      </c>
      <c r="E68" s="169">
        <v>170000</v>
      </c>
      <c r="F68" s="63" t="s">
        <v>202</v>
      </c>
      <c r="G68" s="67">
        <v>4</v>
      </c>
      <c r="H68" s="179">
        <v>7465</v>
      </c>
      <c r="I68" s="167" t="s">
        <v>538</v>
      </c>
      <c r="J68" s="65" t="s">
        <v>203</v>
      </c>
    </row>
    <row r="69" spans="1:10" ht="14.25" customHeight="1">
      <c r="A69" s="57">
        <v>138</v>
      </c>
      <c r="B69" s="137" t="s">
        <v>204</v>
      </c>
      <c r="C69" s="140" t="s">
        <v>541</v>
      </c>
      <c r="D69" s="61">
        <v>2014</v>
      </c>
      <c r="E69" s="169">
        <v>387000</v>
      </c>
      <c r="F69" s="63" t="s">
        <v>205</v>
      </c>
      <c r="G69" s="67">
        <v>34</v>
      </c>
      <c r="H69" s="179">
        <v>4883</v>
      </c>
      <c r="I69" s="167" t="s">
        <v>538</v>
      </c>
      <c r="J69" s="65" t="s">
        <v>206</v>
      </c>
    </row>
    <row r="70" spans="1:10" ht="14.25" customHeight="1">
      <c r="A70" s="57">
        <v>191</v>
      </c>
      <c r="B70" s="137" t="s">
        <v>546</v>
      </c>
      <c r="C70" s="136" t="s">
        <v>542</v>
      </c>
      <c r="D70" s="61">
        <v>2018</v>
      </c>
      <c r="E70" s="169">
        <v>77700</v>
      </c>
      <c r="F70" s="63" t="s">
        <v>562</v>
      </c>
      <c r="G70" s="67">
        <v>81</v>
      </c>
      <c r="H70" s="179">
        <v>1940</v>
      </c>
      <c r="I70" s="167" t="s">
        <v>538</v>
      </c>
      <c r="J70" s="65" t="s">
        <v>549</v>
      </c>
    </row>
    <row r="71" spans="1:10" ht="14.25" customHeight="1">
      <c r="A71" s="57">
        <v>71</v>
      </c>
      <c r="B71" s="137" t="s">
        <v>62</v>
      </c>
      <c r="C71" s="136" t="s">
        <v>541</v>
      </c>
      <c r="D71" s="61">
        <v>2002</v>
      </c>
      <c r="E71" s="62">
        <v>712000</v>
      </c>
      <c r="F71" s="63" t="s">
        <v>207</v>
      </c>
      <c r="G71" s="63">
        <v>254</v>
      </c>
      <c r="H71" s="64">
        <v>16089</v>
      </c>
      <c r="I71" s="116" t="s">
        <v>538</v>
      </c>
      <c r="J71" s="65" t="s">
        <v>208</v>
      </c>
    </row>
    <row r="72" spans="1:10" ht="14.25" customHeight="1">
      <c r="A72" s="57">
        <v>9</v>
      </c>
      <c r="B72" s="137" t="s">
        <v>209</v>
      </c>
      <c r="C72" s="136" t="s">
        <v>541</v>
      </c>
      <c r="D72" s="61">
        <v>1978</v>
      </c>
      <c r="E72" s="62">
        <v>371000</v>
      </c>
      <c r="F72" s="63" t="s">
        <v>210</v>
      </c>
      <c r="G72" s="63">
        <v>18</v>
      </c>
      <c r="H72" s="64">
        <v>2904</v>
      </c>
      <c r="I72" s="116" t="s">
        <v>538</v>
      </c>
      <c r="J72" s="65" t="s">
        <v>208</v>
      </c>
    </row>
    <row r="73" spans="1:10" ht="14.25" customHeight="1">
      <c r="A73" s="57">
        <v>19</v>
      </c>
      <c r="B73" s="137" t="s">
        <v>209</v>
      </c>
      <c r="C73" s="136" t="s">
        <v>541</v>
      </c>
      <c r="D73" s="61">
        <v>1985</v>
      </c>
      <c r="E73" s="62">
        <v>380000</v>
      </c>
      <c r="F73" s="63" t="s">
        <v>211</v>
      </c>
      <c r="G73" s="63">
        <v>24</v>
      </c>
      <c r="H73" s="64">
        <v>4193</v>
      </c>
      <c r="I73" s="116" t="s">
        <v>538</v>
      </c>
      <c r="J73" s="65" t="s">
        <v>208</v>
      </c>
    </row>
    <row r="74" spans="1:10" ht="14.25" customHeight="1">
      <c r="A74" s="57">
        <v>44</v>
      </c>
      <c r="B74" s="137" t="s">
        <v>209</v>
      </c>
      <c r="C74" s="136" t="s">
        <v>541</v>
      </c>
      <c r="D74" s="61">
        <v>1992</v>
      </c>
      <c r="E74" s="62">
        <v>349000</v>
      </c>
      <c r="F74" s="63" t="s">
        <v>212</v>
      </c>
      <c r="G74" s="63">
        <v>25</v>
      </c>
      <c r="H74" s="64">
        <v>4012</v>
      </c>
      <c r="I74" s="116" t="s">
        <v>538</v>
      </c>
      <c r="J74" s="65" t="s">
        <v>208</v>
      </c>
    </row>
    <row r="75" spans="1:10" ht="14.25" customHeight="1">
      <c r="A75" s="57">
        <v>72</v>
      </c>
      <c r="B75" s="137" t="s">
        <v>209</v>
      </c>
      <c r="C75" s="136" t="s">
        <v>541</v>
      </c>
      <c r="D75" s="61">
        <v>2002</v>
      </c>
      <c r="E75" s="62">
        <v>385000</v>
      </c>
      <c r="F75" s="63" t="s">
        <v>213</v>
      </c>
      <c r="G75" s="63">
        <v>26</v>
      </c>
      <c r="H75" s="64">
        <v>6240</v>
      </c>
      <c r="I75" s="116" t="s">
        <v>538</v>
      </c>
      <c r="J75" s="65" t="s">
        <v>208</v>
      </c>
    </row>
    <row r="76" spans="1:10" ht="14.25" customHeight="1">
      <c r="A76" s="57">
        <v>119</v>
      </c>
      <c r="B76" s="137" t="s">
        <v>214</v>
      </c>
      <c r="C76" s="140" t="s">
        <v>541</v>
      </c>
      <c r="D76" s="61">
        <v>2010</v>
      </c>
      <c r="E76" s="62">
        <v>799000</v>
      </c>
      <c r="F76" s="63" t="s">
        <v>215</v>
      </c>
      <c r="G76" s="63">
        <v>354</v>
      </c>
      <c r="H76" s="64">
        <v>16641</v>
      </c>
      <c r="I76" s="116" t="s">
        <v>538</v>
      </c>
      <c r="J76" s="65" t="s">
        <v>208</v>
      </c>
    </row>
    <row r="77" spans="1:10" ht="14.25" customHeight="1">
      <c r="A77" s="57">
        <v>120</v>
      </c>
      <c r="B77" s="137" t="s">
        <v>216</v>
      </c>
      <c r="C77" s="140" t="s">
        <v>541</v>
      </c>
      <c r="D77" s="61">
        <v>2010</v>
      </c>
      <c r="E77" s="62">
        <v>393000</v>
      </c>
      <c r="F77" s="63" t="s">
        <v>217</v>
      </c>
      <c r="G77" s="63">
        <v>27</v>
      </c>
      <c r="H77" s="64">
        <v>7352</v>
      </c>
      <c r="I77" s="116" t="s">
        <v>538</v>
      </c>
      <c r="J77" s="65" t="s">
        <v>208</v>
      </c>
    </row>
    <row r="78" spans="1:10" ht="14.25" customHeight="1">
      <c r="A78" s="57">
        <v>200</v>
      </c>
      <c r="B78" s="162" t="s">
        <v>214</v>
      </c>
      <c r="C78" s="163" t="s">
        <v>583</v>
      </c>
      <c r="D78" s="164">
        <v>2020</v>
      </c>
      <c r="E78" s="188">
        <v>826300</v>
      </c>
      <c r="F78" s="176" t="s">
        <v>590</v>
      </c>
      <c r="G78" s="176">
        <v>363</v>
      </c>
      <c r="H78" s="189">
        <v>12463</v>
      </c>
      <c r="I78" s="190" t="s">
        <v>538</v>
      </c>
      <c r="J78" s="178" t="s">
        <v>589</v>
      </c>
    </row>
    <row r="79" spans="1:10" ht="14.25" customHeight="1">
      <c r="A79" s="57">
        <v>181</v>
      </c>
      <c r="B79" s="137" t="s">
        <v>526</v>
      </c>
      <c r="C79" s="140" t="s">
        <v>543</v>
      </c>
      <c r="D79" s="61">
        <v>2017</v>
      </c>
      <c r="E79" s="62">
        <v>170200</v>
      </c>
      <c r="F79" s="122" t="s">
        <v>528</v>
      </c>
      <c r="G79" s="63">
        <v>36</v>
      </c>
      <c r="H79" s="64">
        <v>3058</v>
      </c>
      <c r="I79" s="116" t="s">
        <v>538</v>
      </c>
      <c r="J79" s="121" t="s">
        <v>523</v>
      </c>
    </row>
    <row r="80" spans="1:10" ht="14.25" customHeight="1">
      <c r="A80" s="57">
        <v>182</v>
      </c>
      <c r="B80" s="137" t="s">
        <v>527</v>
      </c>
      <c r="C80" s="140" t="s">
        <v>543</v>
      </c>
      <c r="D80" s="61">
        <v>2017</v>
      </c>
      <c r="E80" s="62">
        <v>170900</v>
      </c>
      <c r="F80" s="122" t="s">
        <v>529</v>
      </c>
      <c r="G80" s="63">
        <v>101</v>
      </c>
      <c r="H80" s="64">
        <v>2645</v>
      </c>
      <c r="I80" s="116" t="s">
        <v>538</v>
      </c>
      <c r="J80" s="121" t="s">
        <v>523</v>
      </c>
    </row>
    <row r="81" spans="1:10" ht="14.25" customHeight="1">
      <c r="A81" s="57">
        <v>183</v>
      </c>
      <c r="B81" s="137" t="s">
        <v>525</v>
      </c>
      <c r="C81" s="140" t="s">
        <v>543</v>
      </c>
      <c r="D81" s="61">
        <v>2017</v>
      </c>
      <c r="E81" s="169">
        <v>341100</v>
      </c>
      <c r="F81" s="122" t="s">
        <v>524</v>
      </c>
      <c r="G81" s="63">
        <v>137</v>
      </c>
      <c r="H81" s="179">
        <v>5703</v>
      </c>
      <c r="I81" s="167" t="s">
        <v>538</v>
      </c>
      <c r="J81" s="121" t="s">
        <v>523</v>
      </c>
    </row>
    <row r="82" spans="1:10" ht="14.25" customHeight="1">
      <c r="A82" s="57">
        <v>208</v>
      </c>
      <c r="B82" s="195" t="s">
        <v>611</v>
      </c>
      <c r="C82" s="203" t="s">
        <v>542</v>
      </c>
      <c r="D82" s="197">
        <v>2022</v>
      </c>
      <c r="E82" s="204">
        <v>97000</v>
      </c>
      <c r="F82" s="199" t="s">
        <v>610</v>
      </c>
      <c r="G82" s="206">
        <v>57</v>
      </c>
      <c r="H82" s="207">
        <v>1466</v>
      </c>
      <c r="I82" s="205" t="s">
        <v>538</v>
      </c>
      <c r="J82" s="202" t="s">
        <v>609</v>
      </c>
    </row>
    <row r="83" spans="1:10" ht="14.25" customHeight="1">
      <c r="A83" s="57">
        <v>99</v>
      </c>
      <c r="B83" s="137" t="s">
        <v>218</v>
      </c>
      <c r="C83" s="140" t="s">
        <v>543</v>
      </c>
      <c r="D83" s="61">
        <v>2007</v>
      </c>
      <c r="E83" s="169">
        <v>267000</v>
      </c>
      <c r="F83" s="63" t="s">
        <v>219</v>
      </c>
      <c r="G83" s="63">
        <v>34</v>
      </c>
      <c r="H83" s="179">
        <v>4896</v>
      </c>
      <c r="I83" s="167" t="s">
        <v>538</v>
      </c>
      <c r="J83" s="65" t="s">
        <v>220</v>
      </c>
    </row>
    <row r="84" spans="1:10" ht="14.25" customHeight="1">
      <c r="A84" s="57">
        <v>37</v>
      </c>
      <c r="B84" s="137" t="s">
        <v>221</v>
      </c>
      <c r="C84" s="136" t="s">
        <v>541</v>
      </c>
      <c r="D84" s="61">
        <v>1991</v>
      </c>
      <c r="E84" s="169">
        <v>238000</v>
      </c>
      <c r="F84" s="63" t="s">
        <v>222</v>
      </c>
      <c r="G84" s="63">
        <v>5</v>
      </c>
      <c r="H84" s="179">
        <v>3338</v>
      </c>
      <c r="I84" s="167" t="s">
        <v>538</v>
      </c>
      <c r="J84" s="65" t="s">
        <v>223</v>
      </c>
    </row>
    <row r="85" spans="1:10" ht="14.25" customHeight="1">
      <c r="A85" s="57">
        <v>192</v>
      </c>
      <c r="B85" s="137" t="s">
        <v>567</v>
      </c>
      <c r="C85" s="136" t="s">
        <v>542</v>
      </c>
      <c r="D85" s="61">
        <v>2018</v>
      </c>
      <c r="E85" s="169">
        <v>495200</v>
      </c>
      <c r="F85" s="63" t="s">
        <v>563</v>
      </c>
      <c r="G85" s="63">
        <v>284</v>
      </c>
      <c r="H85" s="179">
        <v>7614</v>
      </c>
      <c r="I85" s="167" t="s">
        <v>538</v>
      </c>
      <c r="J85" s="65" t="s">
        <v>557</v>
      </c>
    </row>
    <row r="86" spans="1:10" ht="14.25" customHeight="1">
      <c r="A86" s="57">
        <v>79</v>
      </c>
      <c r="B86" s="137" t="s">
        <v>224</v>
      </c>
      <c r="C86" s="136" t="s">
        <v>541</v>
      </c>
      <c r="D86" s="61">
        <v>2004</v>
      </c>
      <c r="E86" s="169">
        <v>192000</v>
      </c>
      <c r="F86" s="63" t="s">
        <v>225</v>
      </c>
      <c r="G86" s="67">
        <v>10</v>
      </c>
      <c r="H86" s="179">
        <v>5012</v>
      </c>
      <c r="I86" s="167" t="s">
        <v>538</v>
      </c>
      <c r="J86" s="65" t="s">
        <v>226</v>
      </c>
    </row>
    <row r="87" spans="1:10" ht="14.25" customHeight="1">
      <c r="A87" s="57">
        <v>89</v>
      </c>
      <c r="B87" s="137" t="s">
        <v>227</v>
      </c>
      <c r="C87" s="140" t="s">
        <v>541</v>
      </c>
      <c r="D87" s="61">
        <v>2006</v>
      </c>
      <c r="E87" s="169">
        <v>368000</v>
      </c>
      <c r="F87" s="63" t="s">
        <v>228</v>
      </c>
      <c r="G87" s="67">
        <v>50</v>
      </c>
      <c r="H87" s="179">
        <v>7076</v>
      </c>
      <c r="I87" s="167" t="s">
        <v>538</v>
      </c>
      <c r="J87" s="65" t="s">
        <v>229</v>
      </c>
    </row>
    <row r="88" spans="1:10" ht="14.25" customHeight="1">
      <c r="A88" s="57">
        <v>205</v>
      </c>
      <c r="B88" s="195" t="s">
        <v>601</v>
      </c>
      <c r="C88" s="203" t="s">
        <v>542</v>
      </c>
      <c r="D88" s="197">
        <v>2021</v>
      </c>
      <c r="E88" s="204">
        <v>52200</v>
      </c>
      <c r="F88" s="199" t="s">
        <v>602</v>
      </c>
      <c r="G88" s="206">
        <v>5</v>
      </c>
      <c r="H88" s="207">
        <v>1560</v>
      </c>
      <c r="I88" s="205" t="s">
        <v>538</v>
      </c>
      <c r="J88" s="202" t="s">
        <v>603</v>
      </c>
    </row>
    <row r="89" spans="1:10" ht="14.25" customHeight="1">
      <c r="A89" s="57">
        <v>1</v>
      </c>
      <c r="B89" s="137" t="s">
        <v>230</v>
      </c>
      <c r="C89" s="136" t="s">
        <v>541</v>
      </c>
      <c r="D89" s="61">
        <v>1976</v>
      </c>
      <c r="E89" s="169">
        <v>889000</v>
      </c>
      <c r="F89" s="63" t="s">
        <v>231</v>
      </c>
      <c r="G89" s="63">
        <v>50</v>
      </c>
      <c r="H89" s="179">
        <v>27129</v>
      </c>
      <c r="I89" s="167" t="s">
        <v>538</v>
      </c>
      <c r="J89" s="65" t="s">
        <v>232</v>
      </c>
    </row>
    <row r="90" spans="1:10" ht="14.25" customHeight="1">
      <c r="A90" s="57">
        <v>23</v>
      </c>
      <c r="B90" s="137" t="s">
        <v>233</v>
      </c>
      <c r="C90" s="136" t="s">
        <v>541</v>
      </c>
      <c r="D90" s="61">
        <v>1987</v>
      </c>
      <c r="E90" s="169">
        <v>1093000</v>
      </c>
      <c r="F90" s="63" t="s">
        <v>234</v>
      </c>
      <c r="G90" s="63">
        <v>126</v>
      </c>
      <c r="H90" s="179">
        <v>11909</v>
      </c>
      <c r="I90" s="167" t="s">
        <v>538</v>
      </c>
      <c r="J90" s="65" t="s">
        <v>235</v>
      </c>
    </row>
    <row r="91" spans="1:10" ht="14.25" customHeight="1">
      <c r="A91" s="57">
        <v>61</v>
      </c>
      <c r="B91" s="137" t="s">
        <v>233</v>
      </c>
      <c r="C91" s="136" t="s">
        <v>541</v>
      </c>
      <c r="D91" s="61">
        <v>1998</v>
      </c>
      <c r="E91" s="62">
        <v>1176000</v>
      </c>
      <c r="F91" s="63" t="s">
        <v>234</v>
      </c>
      <c r="G91" s="63">
        <v>126</v>
      </c>
      <c r="H91" s="64">
        <v>12187</v>
      </c>
      <c r="I91" s="116" t="s">
        <v>538</v>
      </c>
      <c r="J91" s="65" t="s">
        <v>236</v>
      </c>
    </row>
    <row r="92" spans="1:10" ht="14.25" customHeight="1">
      <c r="A92" s="57">
        <v>90</v>
      </c>
      <c r="B92" s="137" t="s">
        <v>237</v>
      </c>
      <c r="C92" s="140" t="s">
        <v>543</v>
      </c>
      <c r="D92" s="61">
        <v>2006</v>
      </c>
      <c r="E92" s="62">
        <v>1088897</v>
      </c>
      <c r="F92" s="63" t="s">
        <v>238</v>
      </c>
      <c r="G92" s="63">
        <v>85</v>
      </c>
      <c r="H92" s="64">
        <v>8990</v>
      </c>
      <c r="I92" s="116" t="s">
        <v>538</v>
      </c>
      <c r="J92" s="65" t="s">
        <v>236</v>
      </c>
    </row>
    <row r="93" spans="1:10" ht="14.25" customHeight="1">
      <c r="A93" s="57">
        <v>167</v>
      </c>
      <c r="B93" s="137" t="s">
        <v>237</v>
      </c>
      <c r="C93" s="140" t="s">
        <v>543</v>
      </c>
      <c r="D93" s="61">
        <v>2016</v>
      </c>
      <c r="E93" s="62">
        <v>1109802</v>
      </c>
      <c r="F93" s="63" t="s">
        <v>238</v>
      </c>
      <c r="G93" s="63">
        <v>85</v>
      </c>
      <c r="H93" s="64">
        <v>9479</v>
      </c>
      <c r="I93" s="116" t="s">
        <v>538</v>
      </c>
      <c r="J93" s="121" t="s">
        <v>492</v>
      </c>
    </row>
    <row r="94" spans="1:10" ht="14.25" customHeight="1">
      <c r="A94" s="57">
        <v>86</v>
      </c>
      <c r="B94" s="137" t="s">
        <v>239</v>
      </c>
      <c r="C94" s="136" t="s">
        <v>541</v>
      </c>
      <c r="D94" s="61">
        <v>2005</v>
      </c>
      <c r="E94" s="62">
        <v>206000</v>
      </c>
      <c r="F94" s="63" t="s">
        <v>240</v>
      </c>
      <c r="G94" s="67">
        <v>22</v>
      </c>
      <c r="H94" s="64">
        <v>4542</v>
      </c>
      <c r="I94" s="116" t="s">
        <v>538</v>
      </c>
      <c r="J94" s="65" t="s">
        <v>241</v>
      </c>
    </row>
    <row r="95" spans="1:10" ht="14.25" customHeight="1">
      <c r="A95" s="57">
        <v>15</v>
      </c>
      <c r="B95" s="137" t="s">
        <v>242</v>
      </c>
      <c r="C95" s="136" t="s">
        <v>541</v>
      </c>
      <c r="D95" s="61">
        <v>1982</v>
      </c>
      <c r="E95" s="62">
        <v>195000</v>
      </c>
      <c r="F95" s="63" t="s">
        <v>243</v>
      </c>
      <c r="G95" s="63">
        <v>21</v>
      </c>
      <c r="H95" s="64">
        <v>5293</v>
      </c>
      <c r="I95" s="116" t="s">
        <v>538</v>
      </c>
      <c r="J95" s="65" t="s">
        <v>244</v>
      </c>
    </row>
    <row r="96" spans="1:10" ht="14.25" customHeight="1">
      <c r="A96" s="57">
        <v>80</v>
      </c>
      <c r="B96" s="137" t="s">
        <v>245</v>
      </c>
      <c r="C96" s="136" t="s">
        <v>541</v>
      </c>
      <c r="D96" s="61">
        <v>2004</v>
      </c>
      <c r="E96" s="62">
        <v>200000</v>
      </c>
      <c r="F96" s="63" t="s">
        <v>246</v>
      </c>
      <c r="G96" s="67">
        <v>30</v>
      </c>
      <c r="H96" s="64">
        <v>3084</v>
      </c>
      <c r="I96" s="116" t="s">
        <v>538</v>
      </c>
      <c r="J96" s="65" t="s">
        <v>247</v>
      </c>
    </row>
    <row r="97" spans="1:10" ht="14.25" customHeight="1">
      <c r="A97" s="57">
        <v>2</v>
      </c>
      <c r="B97" s="137" t="s">
        <v>248</v>
      </c>
      <c r="C97" s="136" t="s">
        <v>541</v>
      </c>
      <c r="D97" s="61">
        <v>1976</v>
      </c>
      <c r="E97" s="62">
        <v>1029000</v>
      </c>
      <c r="F97" s="63" t="s">
        <v>249</v>
      </c>
      <c r="G97" s="63">
        <v>22</v>
      </c>
      <c r="H97" s="64">
        <v>9818</v>
      </c>
      <c r="I97" s="116" t="s">
        <v>538</v>
      </c>
      <c r="J97" s="65" t="s">
        <v>250</v>
      </c>
    </row>
    <row r="98" spans="1:10" ht="14.25" customHeight="1">
      <c r="A98" s="57">
        <v>21</v>
      </c>
      <c r="B98" s="137" t="s">
        <v>251</v>
      </c>
      <c r="C98" s="136" t="s">
        <v>541</v>
      </c>
      <c r="D98" s="61">
        <v>1986</v>
      </c>
      <c r="E98" s="62">
        <v>1088000</v>
      </c>
      <c r="F98" s="63" t="s">
        <v>252</v>
      </c>
      <c r="G98" s="63">
        <v>71</v>
      </c>
      <c r="H98" s="64">
        <v>7789</v>
      </c>
      <c r="I98" s="116" t="s">
        <v>538</v>
      </c>
      <c r="J98" s="65" t="s">
        <v>122</v>
      </c>
    </row>
    <row r="99" spans="1:10" ht="14.25" customHeight="1">
      <c r="A99" s="57">
        <v>48</v>
      </c>
      <c r="B99" s="137" t="s">
        <v>251</v>
      </c>
      <c r="C99" s="136" t="s">
        <v>541</v>
      </c>
      <c r="D99" s="61">
        <v>1995</v>
      </c>
      <c r="E99" s="62">
        <v>1201000</v>
      </c>
      <c r="F99" s="63" t="s">
        <v>253</v>
      </c>
      <c r="G99" s="63">
        <v>99</v>
      </c>
      <c r="H99" s="64">
        <v>13997</v>
      </c>
      <c r="I99" s="116" t="s">
        <v>538</v>
      </c>
      <c r="J99" s="65" t="s">
        <v>122</v>
      </c>
    </row>
    <row r="100" spans="1:10" ht="14.25" customHeight="1">
      <c r="A100" s="57">
        <v>91</v>
      </c>
      <c r="B100" s="137" t="s">
        <v>251</v>
      </c>
      <c r="C100" s="140" t="s">
        <v>541</v>
      </c>
      <c r="D100" s="61">
        <v>2006</v>
      </c>
      <c r="E100" s="62">
        <v>1243000</v>
      </c>
      <c r="F100" s="63" t="s">
        <v>254</v>
      </c>
      <c r="G100" s="63">
        <v>72</v>
      </c>
      <c r="H100" s="64">
        <v>14175</v>
      </c>
      <c r="I100" s="116" t="s">
        <v>538</v>
      </c>
      <c r="J100" s="65" t="s">
        <v>122</v>
      </c>
    </row>
    <row r="101" spans="1:10" ht="14.25" customHeight="1">
      <c r="A101" s="57">
        <v>161</v>
      </c>
      <c r="B101" s="137" t="s">
        <v>489</v>
      </c>
      <c r="C101" s="140" t="s">
        <v>543</v>
      </c>
      <c r="D101" s="61">
        <v>2015</v>
      </c>
      <c r="E101" s="62">
        <v>1349000</v>
      </c>
      <c r="F101" s="122" t="s">
        <v>484</v>
      </c>
      <c r="G101" s="63">
        <v>83</v>
      </c>
      <c r="H101" s="64">
        <v>16957</v>
      </c>
      <c r="I101" s="116" t="s">
        <v>538</v>
      </c>
      <c r="J101" s="65" t="s">
        <v>122</v>
      </c>
    </row>
    <row r="102" spans="1:10" ht="14.25" customHeight="1">
      <c r="A102" s="57">
        <v>158</v>
      </c>
      <c r="B102" s="137" t="s">
        <v>476</v>
      </c>
      <c r="C102" s="140" t="s">
        <v>543</v>
      </c>
      <c r="D102" s="61">
        <v>2015</v>
      </c>
      <c r="E102" s="62">
        <v>1541900</v>
      </c>
      <c r="F102" s="122" t="s">
        <v>480</v>
      </c>
      <c r="G102" s="63">
        <v>123</v>
      </c>
      <c r="H102" s="64">
        <v>19790</v>
      </c>
      <c r="I102" s="116" t="s">
        <v>538</v>
      </c>
      <c r="J102" s="65" t="s">
        <v>122</v>
      </c>
    </row>
    <row r="103" spans="1:10" ht="14.25" customHeight="1">
      <c r="A103" s="57">
        <v>159</v>
      </c>
      <c r="B103" s="137" t="s">
        <v>477</v>
      </c>
      <c r="C103" s="140" t="s">
        <v>543</v>
      </c>
      <c r="D103" s="61">
        <v>2015</v>
      </c>
      <c r="E103" s="62">
        <v>750100</v>
      </c>
      <c r="F103" s="122" t="s">
        <v>481</v>
      </c>
      <c r="G103" s="63">
        <v>446</v>
      </c>
      <c r="H103" s="64">
        <v>8440</v>
      </c>
      <c r="I103" s="116" t="s">
        <v>538</v>
      </c>
      <c r="J103" s="65" t="s">
        <v>122</v>
      </c>
    </row>
    <row r="104" spans="1:10" ht="14.25" customHeight="1">
      <c r="A104" s="57">
        <v>160</v>
      </c>
      <c r="B104" s="137" t="s">
        <v>478</v>
      </c>
      <c r="C104" s="140" t="s">
        <v>543</v>
      </c>
      <c r="D104" s="61">
        <v>2015</v>
      </c>
      <c r="E104" s="62">
        <v>2292000</v>
      </c>
      <c r="F104" s="122" t="s">
        <v>479</v>
      </c>
      <c r="G104" s="63">
        <v>569</v>
      </c>
      <c r="H104" s="64">
        <v>28230</v>
      </c>
      <c r="I104" s="116" t="s">
        <v>538</v>
      </c>
      <c r="J104" s="65" t="s">
        <v>122</v>
      </c>
    </row>
    <row r="105" spans="1:10" ht="14.25" customHeight="1">
      <c r="A105" s="57">
        <v>3</v>
      </c>
      <c r="B105" s="137" t="s">
        <v>255</v>
      </c>
      <c r="C105" s="136" t="s">
        <v>541</v>
      </c>
      <c r="D105" s="61">
        <v>1976</v>
      </c>
      <c r="E105" s="62">
        <v>930000</v>
      </c>
      <c r="F105" s="63" t="s">
        <v>256</v>
      </c>
      <c r="G105" s="63">
        <v>7</v>
      </c>
      <c r="H105" s="64">
        <v>9765</v>
      </c>
      <c r="I105" s="116" t="s">
        <v>538</v>
      </c>
      <c r="J105" s="65" t="s">
        <v>257</v>
      </c>
    </row>
    <row r="106" spans="1:10" ht="14.25" customHeight="1">
      <c r="A106" s="57">
        <v>25</v>
      </c>
      <c r="B106" s="137" t="s">
        <v>258</v>
      </c>
      <c r="C106" s="136" t="s">
        <v>541</v>
      </c>
      <c r="D106" s="61">
        <v>1988</v>
      </c>
      <c r="E106" s="62">
        <v>1137000</v>
      </c>
      <c r="F106" s="63" t="s">
        <v>259</v>
      </c>
      <c r="G106" s="63">
        <v>24</v>
      </c>
      <c r="H106" s="64">
        <v>7360</v>
      </c>
      <c r="I106" s="116" t="s">
        <v>538</v>
      </c>
      <c r="J106" s="65" t="s">
        <v>257</v>
      </c>
    </row>
    <row r="107" spans="1:10" ht="14.25" customHeight="1">
      <c r="A107" s="57">
        <v>56</v>
      </c>
      <c r="B107" s="137" t="s">
        <v>260</v>
      </c>
      <c r="C107" s="136" t="s">
        <v>541</v>
      </c>
      <c r="D107" s="61">
        <v>1997</v>
      </c>
      <c r="E107" s="62">
        <v>1068000</v>
      </c>
      <c r="F107" s="63" t="s">
        <v>259</v>
      </c>
      <c r="G107" s="63">
        <v>24</v>
      </c>
      <c r="H107" s="64">
        <v>13980</v>
      </c>
      <c r="I107" s="116" t="s">
        <v>538</v>
      </c>
      <c r="J107" s="65" t="s">
        <v>86</v>
      </c>
    </row>
    <row r="108" spans="1:10" ht="14.25" customHeight="1">
      <c r="A108" s="57">
        <v>111</v>
      </c>
      <c r="B108" s="137" t="s">
        <v>260</v>
      </c>
      <c r="C108" s="140" t="s">
        <v>543</v>
      </c>
      <c r="D108" s="61">
        <v>2009</v>
      </c>
      <c r="E108" s="62">
        <v>1177000</v>
      </c>
      <c r="F108" s="63" t="s">
        <v>259</v>
      </c>
      <c r="G108" s="63">
        <v>24</v>
      </c>
      <c r="H108" s="64">
        <v>11673</v>
      </c>
      <c r="I108" s="116" t="s">
        <v>538</v>
      </c>
      <c r="J108" s="66" t="s">
        <v>89</v>
      </c>
    </row>
    <row r="109" spans="1:10" ht="14.25" customHeight="1">
      <c r="A109" s="57">
        <v>110</v>
      </c>
      <c r="B109" s="137" t="s">
        <v>261</v>
      </c>
      <c r="C109" s="140" t="s">
        <v>543</v>
      </c>
      <c r="D109" s="61">
        <v>2009</v>
      </c>
      <c r="E109" s="62">
        <v>1855000</v>
      </c>
      <c r="F109" s="63" t="s">
        <v>262</v>
      </c>
      <c r="G109" s="63">
        <v>106</v>
      </c>
      <c r="H109" s="64">
        <v>21464</v>
      </c>
      <c r="I109" s="116" t="s">
        <v>538</v>
      </c>
      <c r="J109" s="66" t="s">
        <v>89</v>
      </c>
    </row>
    <row r="110" spans="1:10" ht="14.25" customHeight="1">
      <c r="A110" s="57">
        <v>202</v>
      </c>
      <c r="B110" s="162" t="s">
        <v>594</v>
      </c>
      <c r="C110" s="163" t="s">
        <v>583</v>
      </c>
      <c r="D110" s="164">
        <v>2020</v>
      </c>
      <c r="E110" s="188">
        <v>2155700</v>
      </c>
      <c r="F110" s="176" t="s">
        <v>595</v>
      </c>
      <c r="G110" s="176">
        <v>195</v>
      </c>
      <c r="H110" s="189">
        <v>25530</v>
      </c>
      <c r="I110" s="190" t="s">
        <v>538</v>
      </c>
      <c r="J110" s="178" t="s">
        <v>596</v>
      </c>
    </row>
    <row r="111" spans="1:10" ht="14.25" customHeight="1">
      <c r="A111" s="57">
        <v>81</v>
      </c>
      <c r="B111" s="137" t="s">
        <v>263</v>
      </c>
      <c r="C111" s="136" t="s">
        <v>541</v>
      </c>
      <c r="D111" s="61">
        <v>2004</v>
      </c>
      <c r="E111" s="62">
        <v>125000</v>
      </c>
      <c r="F111" s="63" t="s">
        <v>264</v>
      </c>
      <c r="G111" s="67">
        <v>36</v>
      </c>
      <c r="H111" s="64">
        <v>4802</v>
      </c>
      <c r="I111" s="116" t="s">
        <v>538</v>
      </c>
      <c r="J111" s="65" t="s">
        <v>265</v>
      </c>
    </row>
    <row r="112" spans="1:10" ht="14.25" customHeight="1">
      <c r="A112" s="57">
        <v>45</v>
      </c>
      <c r="B112" s="137" t="s">
        <v>266</v>
      </c>
      <c r="C112" s="136" t="s">
        <v>541</v>
      </c>
      <c r="D112" s="61">
        <v>1992</v>
      </c>
      <c r="E112" s="62">
        <v>177000</v>
      </c>
      <c r="F112" s="63" t="s">
        <v>267</v>
      </c>
      <c r="G112" s="67">
        <v>18</v>
      </c>
      <c r="H112" s="64">
        <v>3663</v>
      </c>
      <c r="I112" s="116" t="s">
        <v>538</v>
      </c>
      <c r="J112" s="65" t="s">
        <v>268</v>
      </c>
    </row>
    <row r="113" spans="1:10" ht="14.25" customHeight="1">
      <c r="A113" s="57">
        <v>184</v>
      </c>
      <c r="B113" s="137" t="s">
        <v>530</v>
      </c>
      <c r="C113" s="140" t="s">
        <v>543</v>
      </c>
      <c r="D113" s="61">
        <v>2017</v>
      </c>
      <c r="E113" s="62">
        <v>212300</v>
      </c>
      <c r="F113" s="122" t="s">
        <v>534</v>
      </c>
      <c r="G113" s="67">
        <v>44</v>
      </c>
      <c r="H113" s="64">
        <v>4349</v>
      </c>
      <c r="I113" s="116" t="s">
        <v>538</v>
      </c>
      <c r="J113" s="121" t="s">
        <v>536</v>
      </c>
    </row>
    <row r="114" spans="1:10" ht="14.25" customHeight="1">
      <c r="A114" s="57">
        <v>185</v>
      </c>
      <c r="B114" s="137" t="s">
        <v>531</v>
      </c>
      <c r="C114" s="140" t="s">
        <v>543</v>
      </c>
      <c r="D114" s="61">
        <v>2017</v>
      </c>
      <c r="E114" s="62">
        <v>161400</v>
      </c>
      <c r="F114" s="122" t="s">
        <v>535</v>
      </c>
      <c r="G114" s="67">
        <v>133</v>
      </c>
      <c r="H114" s="64">
        <v>3114</v>
      </c>
      <c r="I114" s="116" t="s">
        <v>538</v>
      </c>
      <c r="J114" s="121" t="s">
        <v>536</v>
      </c>
    </row>
    <row r="115" spans="1:10" ht="14.25" customHeight="1">
      <c r="A115" s="57">
        <v>186</v>
      </c>
      <c r="B115" s="137" t="s">
        <v>532</v>
      </c>
      <c r="C115" s="140" t="s">
        <v>543</v>
      </c>
      <c r="D115" s="61">
        <v>2017</v>
      </c>
      <c r="E115" s="62">
        <v>373700</v>
      </c>
      <c r="F115" s="122" t="s">
        <v>533</v>
      </c>
      <c r="G115" s="67">
        <v>177</v>
      </c>
      <c r="H115" s="64">
        <v>7463</v>
      </c>
      <c r="I115" s="116" t="s">
        <v>538</v>
      </c>
      <c r="J115" s="121" t="s">
        <v>536</v>
      </c>
    </row>
    <row r="116" spans="1:10" ht="14.25" customHeight="1">
      <c r="A116" s="57">
        <v>78</v>
      </c>
      <c r="B116" s="137" t="s">
        <v>269</v>
      </c>
      <c r="C116" s="136" t="s">
        <v>541</v>
      </c>
      <c r="D116" s="61">
        <v>2003</v>
      </c>
      <c r="E116" s="62">
        <v>445000</v>
      </c>
      <c r="F116" s="63" t="s">
        <v>270</v>
      </c>
      <c r="G116" s="63">
        <v>48</v>
      </c>
      <c r="H116" s="64">
        <v>9371</v>
      </c>
      <c r="I116" s="116" t="s">
        <v>538</v>
      </c>
      <c r="J116" s="65" t="s">
        <v>271</v>
      </c>
    </row>
    <row r="117" spans="1:10" ht="14.25" customHeight="1">
      <c r="A117" s="57">
        <v>142</v>
      </c>
      <c r="B117" s="137" t="s">
        <v>272</v>
      </c>
      <c r="C117" s="140" t="s">
        <v>543</v>
      </c>
      <c r="D117" s="61">
        <v>2014</v>
      </c>
      <c r="E117" s="62">
        <v>483400</v>
      </c>
      <c r="F117" s="63" t="s">
        <v>270</v>
      </c>
      <c r="G117" s="63">
        <v>48</v>
      </c>
      <c r="H117" s="64">
        <v>9561</v>
      </c>
      <c r="I117" s="116" t="s">
        <v>538</v>
      </c>
      <c r="J117" s="121" t="s">
        <v>460</v>
      </c>
    </row>
    <row r="118" spans="1:10" ht="14.25" customHeight="1">
      <c r="A118" s="57">
        <v>139</v>
      </c>
      <c r="B118" s="137" t="s">
        <v>273</v>
      </c>
      <c r="C118" s="140" t="s">
        <v>543</v>
      </c>
      <c r="D118" s="61">
        <v>2014</v>
      </c>
      <c r="E118" s="62">
        <v>698000</v>
      </c>
      <c r="F118" s="63" t="s">
        <v>274</v>
      </c>
      <c r="G118" s="63">
        <v>132</v>
      </c>
      <c r="H118" s="64">
        <v>12661</v>
      </c>
      <c r="I118" s="116" t="s">
        <v>538</v>
      </c>
      <c r="J118" s="121" t="s">
        <v>460</v>
      </c>
    </row>
    <row r="119" spans="1:10" ht="14.25" customHeight="1">
      <c r="A119" s="57">
        <v>140</v>
      </c>
      <c r="B119" s="137" t="s">
        <v>275</v>
      </c>
      <c r="C119" s="140" t="s">
        <v>543</v>
      </c>
      <c r="D119" s="61">
        <v>2014</v>
      </c>
      <c r="E119" s="62">
        <v>48000</v>
      </c>
      <c r="F119" s="63" t="s">
        <v>276</v>
      </c>
      <c r="G119" s="63">
        <v>58</v>
      </c>
      <c r="H119" s="64">
        <v>645</v>
      </c>
      <c r="I119" s="116" t="s">
        <v>538</v>
      </c>
      <c r="J119" s="121" t="s">
        <v>460</v>
      </c>
    </row>
    <row r="120" spans="1:10" ht="14.25" customHeight="1">
      <c r="A120" s="57">
        <v>141</v>
      </c>
      <c r="B120" s="137" t="s">
        <v>277</v>
      </c>
      <c r="C120" s="140" t="s">
        <v>543</v>
      </c>
      <c r="D120" s="61">
        <v>2014</v>
      </c>
      <c r="E120" s="62">
        <v>746000</v>
      </c>
      <c r="F120" s="63" t="s">
        <v>278</v>
      </c>
      <c r="G120" s="63">
        <v>190</v>
      </c>
      <c r="H120" s="64">
        <v>13306</v>
      </c>
      <c r="I120" s="116" t="s">
        <v>538</v>
      </c>
      <c r="J120" s="121" t="s">
        <v>460</v>
      </c>
    </row>
    <row r="121" spans="1:10" ht="14.25" customHeight="1">
      <c r="A121" s="57">
        <v>32</v>
      </c>
      <c r="B121" s="137" t="s">
        <v>279</v>
      </c>
      <c r="C121" s="136" t="s">
        <v>541</v>
      </c>
      <c r="D121" s="61">
        <v>1990</v>
      </c>
      <c r="E121" s="62">
        <v>214000</v>
      </c>
      <c r="F121" s="63" t="s">
        <v>280</v>
      </c>
      <c r="G121" s="63">
        <v>16</v>
      </c>
      <c r="H121" s="64">
        <v>4995</v>
      </c>
      <c r="I121" s="116" t="s">
        <v>538</v>
      </c>
      <c r="J121" s="65" t="s">
        <v>281</v>
      </c>
    </row>
    <row r="122" spans="1:10" ht="14.25" customHeight="1">
      <c r="A122" s="57">
        <v>112</v>
      </c>
      <c r="B122" s="137" t="s">
        <v>279</v>
      </c>
      <c r="C122" s="140" t="s">
        <v>541</v>
      </c>
      <c r="D122" s="61">
        <v>2009</v>
      </c>
      <c r="E122" s="62">
        <v>236000</v>
      </c>
      <c r="F122" s="63" t="s">
        <v>282</v>
      </c>
      <c r="G122" s="67">
        <v>24</v>
      </c>
      <c r="H122" s="64">
        <v>6231</v>
      </c>
      <c r="I122" s="116" t="s">
        <v>538</v>
      </c>
      <c r="J122" s="65" t="s">
        <v>283</v>
      </c>
    </row>
    <row r="123" spans="1:10" ht="14.25" customHeight="1">
      <c r="A123" s="57">
        <v>4</v>
      </c>
      <c r="B123" s="137" t="s">
        <v>284</v>
      </c>
      <c r="C123" s="136" t="s">
        <v>541</v>
      </c>
      <c r="D123" s="61">
        <v>1976</v>
      </c>
      <c r="E123" s="62">
        <v>230000</v>
      </c>
      <c r="F123" s="63" t="s">
        <v>285</v>
      </c>
      <c r="G123" s="63">
        <v>21</v>
      </c>
      <c r="H123" s="64">
        <v>9815</v>
      </c>
      <c r="I123" s="116" t="s">
        <v>538</v>
      </c>
      <c r="J123" s="65" t="s">
        <v>286</v>
      </c>
    </row>
    <row r="124" spans="1:10" ht="14.25" customHeight="1">
      <c r="A124" s="57">
        <v>38</v>
      </c>
      <c r="B124" s="137" t="s">
        <v>284</v>
      </c>
      <c r="C124" s="136" t="s">
        <v>541</v>
      </c>
      <c r="D124" s="61">
        <v>1991</v>
      </c>
      <c r="E124" s="62">
        <v>295000</v>
      </c>
      <c r="F124" s="63" t="s">
        <v>287</v>
      </c>
      <c r="G124" s="67">
        <v>30</v>
      </c>
      <c r="H124" s="64">
        <v>6362</v>
      </c>
      <c r="I124" s="116" t="s">
        <v>538</v>
      </c>
      <c r="J124" s="65" t="s">
        <v>288</v>
      </c>
    </row>
    <row r="125" spans="1:10" ht="14.25" customHeight="1">
      <c r="A125" s="57">
        <v>137</v>
      </c>
      <c r="B125" s="137" t="s">
        <v>289</v>
      </c>
      <c r="C125" s="140" t="s">
        <v>543</v>
      </c>
      <c r="D125" s="61">
        <v>2013</v>
      </c>
      <c r="E125" s="62">
        <v>298000</v>
      </c>
      <c r="F125" s="63" t="s">
        <v>287</v>
      </c>
      <c r="G125" s="67">
        <v>30</v>
      </c>
      <c r="H125" s="64">
        <v>6485</v>
      </c>
      <c r="I125" s="116" t="s">
        <v>538</v>
      </c>
      <c r="J125" s="65" t="s">
        <v>290</v>
      </c>
    </row>
    <row r="126" spans="1:10" ht="14.25" customHeight="1">
      <c r="A126" s="57">
        <v>134</v>
      </c>
      <c r="B126" s="137" t="s">
        <v>291</v>
      </c>
      <c r="C126" s="140" t="s">
        <v>543</v>
      </c>
      <c r="D126" s="61">
        <v>2013</v>
      </c>
      <c r="E126" s="62">
        <v>338100</v>
      </c>
      <c r="F126" s="63" t="s">
        <v>292</v>
      </c>
      <c r="G126" s="67">
        <v>55</v>
      </c>
      <c r="H126" s="64">
        <v>7096</v>
      </c>
      <c r="I126" s="116" t="s">
        <v>538</v>
      </c>
      <c r="J126" s="65" t="s">
        <v>290</v>
      </c>
    </row>
    <row r="127" spans="1:10" ht="14.25" customHeight="1">
      <c r="A127" s="57">
        <v>135</v>
      </c>
      <c r="B127" s="137" t="s">
        <v>293</v>
      </c>
      <c r="C127" s="140" t="s">
        <v>543</v>
      </c>
      <c r="D127" s="61">
        <v>2013</v>
      </c>
      <c r="E127" s="62">
        <v>219100</v>
      </c>
      <c r="F127" s="63" t="s">
        <v>294</v>
      </c>
      <c r="G127" s="67">
        <v>421</v>
      </c>
      <c r="H127" s="64">
        <v>4048</v>
      </c>
      <c r="I127" s="116" t="s">
        <v>538</v>
      </c>
      <c r="J127" s="65" t="s">
        <v>290</v>
      </c>
    </row>
    <row r="128" spans="1:10" ht="14.25" customHeight="1">
      <c r="A128" s="57">
        <v>136</v>
      </c>
      <c r="B128" s="137" t="s">
        <v>295</v>
      </c>
      <c r="C128" s="140" t="s">
        <v>543</v>
      </c>
      <c r="D128" s="61">
        <v>2013</v>
      </c>
      <c r="E128" s="62">
        <v>557200</v>
      </c>
      <c r="F128" s="63" t="s">
        <v>296</v>
      </c>
      <c r="G128" s="67">
        <v>476</v>
      </c>
      <c r="H128" s="64">
        <v>11144</v>
      </c>
      <c r="I128" s="116" t="s">
        <v>538</v>
      </c>
      <c r="J128" s="65" t="s">
        <v>290</v>
      </c>
    </row>
    <row r="129" spans="1:10" ht="14.25" customHeight="1">
      <c r="A129" s="57">
        <v>13</v>
      </c>
      <c r="B129" s="137" t="s">
        <v>297</v>
      </c>
      <c r="C129" s="136" t="s">
        <v>541</v>
      </c>
      <c r="D129" s="61">
        <v>1980</v>
      </c>
      <c r="E129" s="62">
        <v>466000</v>
      </c>
      <c r="F129" s="63" t="s">
        <v>298</v>
      </c>
      <c r="G129" s="63">
        <v>20</v>
      </c>
      <c r="H129" s="64">
        <v>6386</v>
      </c>
      <c r="I129" s="116" t="s">
        <v>538</v>
      </c>
      <c r="J129" s="65" t="s">
        <v>299</v>
      </c>
    </row>
    <row r="130" spans="1:10" ht="14.25" customHeight="1">
      <c r="A130" s="57">
        <v>33</v>
      </c>
      <c r="B130" s="137" t="s">
        <v>297</v>
      </c>
      <c r="C130" s="136" t="s">
        <v>541</v>
      </c>
      <c r="D130" s="61">
        <v>1990</v>
      </c>
      <c r="E130" s="62">
        <v>518000</v>
      </c>
      <c r="F130" s="63" t="s">
        <v>300</v>
      </c>
      <c r="G130" s="67">
        <v>19</v>
      </c>
      <c r="H130" s="64">
        <v>3818</v>
      </c>
      <c r="I130" s="116" t="s">
        <v>538</v>
      </c>
      <c r="J130" s="65" t="s">
        <v>301</v>
      </c>
    </row>
    <row r="131" spans="1:10" ht="14.25" customHeight="1">
      <c r="A131" s="57">
        <v>165</v>
      </c>
      <c r="B131" s="137" t="s">
        <v>490</v>
      </c>
      <c r="C131" s="140" t="s">
        <v>543</v>
      </c>
      <c r="D131" s="61">
        <v>2015</v>
      </c>
      <c r="E131" s="62">
        <v>594000</v>
      </c>
      <c r="F131" s="63" t="s">
        <v>300</v>
      </c>
      <c r="G131" s="67">
        <v>19</v>
      </c>
      <c r="H131" s="64">
        <v>8469</v>
      </c>
      <c r="I131" s="116" t="s">
        <v>538</v>
      </c>
      <c r="J131" s="121" t="s">
        <v>472</v>
      </c>
    </row>
    <row r="132" spans="1:10" ht="14.25" customHeight="1">
      <c r="A132" s="57">
        <v>155</v>
      </c>
      <c r="B132" s="137" t="s">
        <v>469</v>
      </c>
      <c r="C132" s="140" t="s">
        <v>543</v>
      </c>
      <c r="D132" s="61">
        <v>2015</v>
      </c>
      <c r="E132" s="62">
        <v>787200</v>
      </c>
      <c r="F132" s="122" t="s">
        <v>475</v>
      </c>
      <c r="G132" s="67">
        <v>39</v>
      </c>
      <c r="H132" s="64">
        <v>12052</v>
      </c>
      <c r="I132" s="116" t="s">
        <v>538</v>
      </c>
      <c r="J132" s="121" t="s">
        <v>472</v>
      </c>
    </row>
    <row r="133" spans="1:10" ht="14.25" customHeight="1">
      <c r="A133" s="57">
        <v>156</v>
      </c>
      <c r="B133" s="137" t="s">
        <v>470</v>
      </c>
      <c r="C133" s="140" t="s">
        <v>543</v>
      </c>
      <c r="D133" s="61">
        <v>2015</v>
      </c>
      <c r="E133" s="62">
        <v>588700</v>
      </c>
      <c r="F133" s="122" t="s">
        <v>474</v>
      </c>
      <c r="G133" s="67">
        <v>191</v>
      </c>
      <c r="H133" s="64">
        <v>8747</v>
      </c>
      <c r="I133" s="116" t="s">
        <v>538</v>
      </c>
      <c r="J133" s="121" t="s">
        <v>472</v>
      </c>
    </row>
    <row r="134" spans="1:10" ht="14.25" customHeight="1">
      <c r="A134" s="57">
        <v>157</v>
      </c>
      <c r="B134" s="137" t="s">
        <v>471</v>
      </c>
      <c r="C134" s="140" t="s">
        <v>543</v>
      </c>
      <c r="D134" s="61">
        <v>2015</v>
      </c>
      <c r="E134" s="62">
        <v>1375900</v>
      </c>
      <c r="F134" s="122" t="s">
        <v>473</v>
      </c>
      <c r="G134" s="67">
        <v>230</v>
      </c>
      <c r="H134" s="64">
        <v>20799</v>
      </c>
      <c r="I134" s="116" t="s">
        <v>538</v>
      </c>
      <c r="J134" s="121" t="s">
        <v>472</v>
      </c>
    </row>
    <row r="135" spans="1:10" ht="14.25" customHeight="1">
      <c r="A135" s="57">
        <v>62</v>
      </c>
      <c r="B135" s="137" t="s">
        <v>302</v>
      </c>
      <c r="C135" s="136" t="s">
        <v>541</v>
      </c>
      <c r="D135" s="61">
        <v>1998</v>
      </c>
      <c r="E135" s="62">
        <v>1030000</v>
      </c>
      <c r="F135" s="63" t="s">
        <v>303</v>
      </c>
      <c r="G135" s="63">
        <v>75</v>
      </c>
      <c r="H135" s="64">
        <v>10535</v>
      </c>
      <c r="I135" s="116" t="s">
        <v>538</v>
      </c>
      <c r="J135" s="65" t="s">
        <v>304</v>
      </c>
    </row>
    <row r="136" spans="1:10" ht="14.25" customHeight="1">
      <c r="A136" s="57">
        <v>113</v>
      </c>
      <c r="B136" s="137" t="s">
        <v>305</v>
      </c>
      <c r="C136" s="140" t="s">
        <v>543</v>
      </c>
      <c r="D136" s="61">
        <v>2009</v>
      </c>
      <c r="E136" s="62">
        <v>1052000</v>
      </c>
      <c r="F136" s="63" t="s">
        <v>306</v>
      </c>
      <c r="G136" s="63">
        <v>98</v>
      </c>
      <c r="H136" s="64">
        <v>15563</v>
      </c>
      <c r="I136" s="116" t="s">
        <v>538</v>
      </c>
      <c r="J136" s="65" t="s">
        <v>307</v>
      </c>
    </row>
    <row r="137" spans="1:10" ht="14.25" customHeight="1">
      <c r="A137" s="57">
        <v>151</v>
      </c>
      <c r="B137" s="137" t="s">
        <v>462</v>
      </c>
      <c r="C137" s="140" t="s">
        <v>541</v>
      </c>
      <c r="D137" s="61">
        <v>2015</v>
      </c>
      <c r="E137" s="62">
        <v>269000</v>
      </c>
      <c r="F137" s="122" t="s">
        <v>461</v>
      </c>
      <c r="G137" s="63">
        <v>56</v>
      </c>
      <c r="H137" s="64">
        <v>5373</v>
      </c>
      <c r="I137" s="116" t="s">
        <v>538</v>
      </c>
      <c r="J137" s="121" t="s">
        <v>463</v>
      </c>
    </row>
    <row r="138" spans="1:10" ht="14.25" customHeight="1">
      <c r="A138" s="57">
        <v>92</v>
      </c>
      <c r="B138" s="137" t="s">
        <v>308</v>
      </c>
      <c r="C138" s="140" t="s">
        <v>541</v>
      </c>
      <c r="D138" s="61">
        <v>2006</v>
      </c>
      <c r="E138" s="62">
        <v>97000</v>
      </c>
      <c r="F138" s="63" t="s">
        <v>309</v>
      </c>
      <c r="G138" s="63">
        <v>30</v>
      </c>
      <c r="H138" s="64">
        <v>2565</v>
      </c>
      <c r="I138" s="116" t="s">
        <v>538</v>
      </c>
      <c r="J138" s="65" t="s">
        <v>122</v>
      </c>
    </row>
    <row r="139" spans="1:10" ht="14.25" customHeight="1">
      <c r="A139" s="57">
        <v>162</v>
      </c>
      <c r="B139" s="137" t="s">
        <v>487</v>
      </c>
      <c r="C139" s="140" t="s">
        <v>543</v>
      </c>
      <c r="D139" s="61">
        <v>2015</v>
      </c>
      <c r="E139" s="62">
        <v>98000</v>
      </c>
      <c r="F139" s="122" t="s">
        <v>183</v>
      </c>
      <c r="G139" s="63">
        <v>23</v>
      </c>
      <c r="H139" s="64">
        <v>1523</v>
      </c>
      <c r="I139" s="116" t="s">
        <v>538</v>
      </c>
      <c r="J139" s="65" t="s">
        <v>122</v>
      </c>
    </row>
    <row r="140" spans="1:10" ht="14.25" customHeight="1">
      <c r="A140" s="57">
        <v>5</v>
      </c>
      <c r="B140" s="137" t="s">
        <v>310</v>
      </c>
      <c r="C140" s="136" t="s">
        <v>541</v>
      </c>
      <c r="D140" s="61">
        <v>1976</v>
      </c>
      <c r="E140" s="62">
        <v>222000</v>
      </c>
      <c r="F140" s="63" t="s">
        <v>311</v>
      </c>
      <c r="G140" s="67">
        <v>19</v>
      </c>
      <c r="H140" s="64">
        <v>11324</v>
      </c>
      <c r="I140" s="116" t="s">
        <v>538</v>
      </c>
      <c r="J140" s="65" t="s">
        <v>312</v>
      </c>
    </row>
    <row r="141" spans="1:10" ht="14.25" customHeight="1">
      <c r="A141" s="57">
        <v>6</v>
      </c>
      <c r="B141" s="137" t="s">
        <v>67</v>
      </c>
      <c r="C141" s="136" t="s">
        <v>541</v>
      </c>
      <c r="D141" s="61">
        <v>1976</v>
      </c>
      <c r="E141" s="62">
        <v>9691000</v>
      </c>
      <c r="F141" s="63" t="s">
        <v>313</v>
      </c>
      <c r="G141" s="63">
        <v>1300</v>
      </c>
      <c r="H141" s="134" t="s">
        <v>314</v>
      </c>
      <c r="I141" s="116" t="s">
        <v>539</v>
      </c>
      <c r="J141" s="68" t="s">
        <v>315</v>
      </c>
    </row>
    <row r="142" spans="1:10" ht="14.25" customHeight="1">
      <c r="A142" s="57">
        <v>17</v>
      </c>
      <c r="B142" s="137" t="s">
        <v>67</v>
      </c>
      <c r="C142" s="136" t="s">
        <v>541</v>
      </c>
      <c r="D142" s="61">
        <v>1983</v>
      </c>
      <c r="E142" s="62">
        <v>9939000</v>
      </c>
      <c r="F142" s="63" t="s">
        <v>313</v>
      </c>
      <c r="G142" s="63">
        <v>1300</v>
      </c>
      <c r="H142" s="134" t="s">
        <v>314</v>
      </c>
      <c r="I142" s="116" t="s">
        <v>539</v>
      </c>
      <c r="J142" s="68" t="s">
        <v>315</v>
      </c>
    </row>
    <row r="143" spans="1:10" ht="14.25" customHeight="1">
      <c r="A143" s="57">
        <v>39</v>
      </c>
      <c r="B143" s="137" t="s">
        <v>67</v>
      </c>
      <c r="C143" s="136" t="s">
        <v>541</v>
      </c>
      <c r="D143" s="61">
        <v>1991</v>
      </c>
      <c r="E143" s="62">
        <v>10464000</v>
      </c>
      <c r="F143" s="63" t="s">
        <v>313</v>
      </c>
      <c r="G143" s="63">
        <v>1300</v>
      </c>
      <c r="H143" s="64">
        <v>67196</v>
      </c>
      <c r="I143" s="116" t="s">
        <v>539</v>
      </c>
      <c r="J143" s="68" t="s">
        <v>315</v>
      </c>
    </row>
    <row r="144" spans="1:10" ht="14.25" customHeight="1">
      <c r="A144" s="57">
        <v>63</v>
      </c>
      <c r="B144" s="137" t="s">
        <v>67</v>
      </c>
      <c r="C144" s="136" t="s">
        <v>541</v>
      </c>
      <c r="D144" s="61">
        <v>1998</v>
      </c>
      <c r="E144" s="62">
        <v>10950000</v>
      </c>
      <c r="F144" s="63" t="s">
        <v>313</v>
      </c>
      <c r="G144" s="63">
        <v>1300</v>
      </c>
      <c r="H144" s="64">
        <v>9680</v>
      </c>
      <c r="I144" s="116" t="s">
        <v>539</v>
      </c>
      <c r="J144" s="68" t="s">
        <v>315</v>
      </c>
    </row>
    <row r="145" spans="1:10" ht="14.25" customHeight="1">
      <c r="A145" s="57">
        <v>73</v>
      </c>
      <c r="B145" s="137" t="s">
        <v>67</v>
      </c>
      <c r="C145" s="136" t="s">
        <v>541</v>
      </c>
      <c r="D145" s="61">
        <v>2002</v>
      </c>
      <c r="E145" s="62">
        <v>11067000</v>
      </c>
      <c r="F145" s="63" t="s">
        <v>313</v>
      </c>
      <c r="G145" s="63">
        <v>1300</v>
      </c>
      <c r="H145" s="64">
        <v>23656</v>
      </c>
      <c r="I145" s="116" t="s">
        <v>539</v>
      </c>
      <c r="J145" s="68" t="s">
        <v>315</v>
      </c>
    </row>
    <row r="146" spans="1:10" ht="14.25" customHeight="1">
      <c r="A146" s="57">
        <v>125</v>
      </c>
      <c r="B146" s="137" t="s">
        <v>67</v>
      </c>
      <c r="C146" s="140" t="s">
        <v>544</v>
      </c>
      <c r="D146" s="61">
        <v>2011</v>
      </c>
      <c r="E146" s="62">
        <v>11416000</v>
      </c>
      <c r="F146" s="63" t="s">
        <v>313</v>
      </c>
      <c r="G146" s="63">
        <v>1300</v>
      </c>
      <c r="H146" s="64">
        <v>35175</v>
      </c>
      <c r="I146" s="116" t="s">
        <v>539</v>
      </c>
      <c r="J146" s="65" t="s">
        <v>316</v>
      </c>
    </row>
    <row r="147" spans="1:10" ht="14.25" customHeight="1">
      <c r="A147" s="57">
        <v>87</v>
      </c>
      <c r="B147" s="137" t="s">
        <v>317</v>
      </c>
      <c r="C147" s="136" t="s">
        <v>541</v>
      </c>
      <c r="D147" s="61">
        <v>2005</v>
      </c>
      <c r="E147" s="62">
        <v>140000</v>
      </c>
      <c r="F147" s="63" t="s">
        <v>318</v>
      </c>
      <c r="G147" s="67">
        <v>32</v>
      </c>
      <c r="H147" s="64">
        <v>3928</v>
      </c>
      <c r="I147" s="116" t="s">
        <v>538</v>
      </c>
      <c r="J147" s="65" t="s">
        <v>319</v>
      </c>
    </row>
    <row r="148" spans="1:10" ht="14.25" customHeight="1">
      <c r="A148" s="57">
        <v>18</v>
      </c>
      <c r="B148" s="137" t="s">
        <v>320</v>
      </c>
      <c r="C148" s="136" t="s">
        <v>541</v>
      </c>
      <c r="D148" s="61">
        <v>1984</v>
      </c>
      <c r="E148" s="62">
        <v>117000</v>
      </c>
      <c r="F148" s="63" t="s">
        <v>161</v>
      </c>
      <c r="G148" s="67">
        <v>1</v>
      </c>
      <c r="H148" s="64">
        <v>3376</v>
      </c>
      <c r="I148" s="116" t="s">
        <v>538</v>
      </c>
      <c r="J148" s="65" t="s">
        <v>321</v>
      </c>
    </row>
    <row r="149" spans="1:10" ht="14.25" customHeight="1">
      <c r="A149" s="57">
        <v>93</v>
      </c>
      <c r="B149" s="137" t="s">
        <v>322</v>
      </c>
      <c r="C149" s="140" t="s">
        <v>541</v>
      </c>
      <c r="D149" s="63">
        <v>2006</v>
      </c>
      <c r="E149" s="62">
        <v>142000</v>
      </c>
      <c r="F149" s="63" t="s">
        <v>323</v>
      </c>
      <c r="G149" s="67">
        <v>4</v>
      </c>
      <c r="H149" s="64">
        <v>2943</v>
      </c>
      <c r="I149" s="116" t="s">
        <v>538</v>
      </c>
      <c r="J149" s="65" t="s">
        <v>324</v>
      </c>
    </row>
    <row r="150" spans="1:10" ht="14.25" customHeight="1">
      <c r="A150" s="57">
        <v>201</v>
      </c>
      <c r="B150" s="162" t="s">
        <v>591</v>
      </c>
      <c r="C150" s="163" t="s">
        <v>583</v>
      </c>
      <c r="D150" s="164">
        <v>2021</v>
      </c>
      <c r="E150" s="188">
        <v>368500</v>
      </c>
      <c r="F150" s="176" t="s">
        <v>593</v>
      </c>
      <c r="G150" s="176">
        <v>32</v>
      </c>
      <c r="H150" s="189">
        <v>5271</v>
      </c>
      <c r="I150" s="190" t="s">
        <v>538</v>
      </c>
      <c r="J150" s="178" t="s">
        <v>592</v>
      </c>
    </row>
    <row r="151" spans="1:10" ht="14.25" customHeight="1">
      <c r="A151" s="57">
        <v>193</v>
      </c>
      <c r="B151" s="137" t="s">
        <v>547</v>
      </c>
      <c r="C151" s="140" t="s">
        <v>542</v>
      </c>
      <c r="D151" s="63">
        <v>2018</v>
      </c>
      <c r="E151" s="169">
        <v>236300</v>
      </c>
      <c r="F151" s="63" t="s">
        <v>564</v>
      </c>
      <c r="G151" s="67">
        <v>69</v>
      </c>
      <c r="H151" s="179">
        <v>4715</v>
      </c>
      <c r="I151" s="167" t="s">
        <v>538</v>
      </c>
      <c r="J151" s="65" t="s">
        <v>570</v>
      </c>
    </row>
    <row r="152" spans="1:10" ht="14.25" customHeight="1">
      <c r="A152" s="57">
        <v>26</v>
      </c>
      <c r="B152" s="137" t="s">
        <v>325</v>
      </c>
      <c r="C152" s="136" t="s">
        <v>541</v>
      </c>
      <c r="D152" s="61">
        <v>1988</v>
      </c>
      <c r="E152" s="62">
        <v>200000</v>
      </c>
      <c r="F152" s="63" t="s">
        <v>326</v>
      </c>
      <c r="G152" s="63">
        <v>6</v>
      </c>
      <c r="H152" s="64">
        <v>2587</v>
      </c>
      <c r="I152" s="116" t="s">
        <v>538</v>
      </c>
      <c r="J152" s="65" t="s">
        <v>327</v>
      </c>
    </row>
    <row r="153" spans="1:10" ht="14.25" customHeight="1">
      <c r="A153" s="57">
        <v>57</v>
      </c>
      <c r="B153" s="137" t="s">
        <v>328</v>
      </c>
      <c r="C153" s="136" t="s">
        <v>541</v>
      </c>
      <c r="D153" s="61">
        <v>1997</v>
      </c>
      <c r="E153" s="62">
        <v>221000</v>
      </c>
      <c r="F153" s="63" t="s">
        <v>329</v>
      </c>
      <c r="G153" s="63">
        <v>16</v>
      </c>
      <c r="H153" s="64">
        <v>3307</v>
      </c>
      <c r="I153" s="116" t="s">
        <v>538</v>
      </c>
      <c r="J153" s="65" t="s">
        <v>327</v>
      </c>
    </row>
    <row r="154" spans="1:10" ht="14.25" customHeight="1">
      <c r="A154" s="57">
        <v>94</v>
      </c>
      <c r="B154" s="137" t="s">
        <v>328</v>
      </c>
      <c r="C154" s="140" t="s">
        <v>541</v>
      </c>
      <c r="D154" s="61">
        <v>2006</v>
      </c>
      <c r="E154" s="62">
        <v>228000</v>
      </c>
      <c r="F154" s="63" t="s">
        <v>329</v>
      </c>
      <c r="G154" s="63">
        <v>16</v>
      </c>
      <c r="H154" s="64">
        <v>3505</v>
      </c>
      <c r="I154" s="116" t="s">
        <v>538</v>
      </c>
      <c r="J154" s="65" t="s">
        <v>330</v>
      </c>
    </row>
    <row r="155" spans="1:10" ht="14.25" customHeight="1">
      <c r="A155" s="57">
        <v>204</v>
      </c>
      <c r="B155" s="195" t="s">
        <v>328</v>
      </c>
      <c r="C155" s="196" t="s">
        <v>542</v>
      </c>
      <c r="D155" s="197">
        <v>2021</v>
      </c>
      <c r="E155" s="198">
        <v>293500</v>
      </c>
      <c r="F155" s="199" t="s">
        <v>600</v>
      </c>
      <c r="G155" s="199">
        <v>143</v>
      </c>
      <c r="H155" s="200">
        <v>5892</v>
      </c>
      <c r="I155" s="201" t="s">
        <v>538</v>
      </c>
      <c r="J155" s="202" t="s">
        <v>599</v>
      </c>
    </row>
    <row r="156" spans="1:10" ht="14.25" customHeight="1">
      <c r="A156" s="57">
        <v>40</v>
      </c>
      <c r="B156" s="137" t="s">
        <v>331</v>
      </c>
      <c r="C156" s="136" t="s">
        <v>541</v>
      </c>
      <c r="D156" s="61">
        <v>1991</v>
      </c>
      <c r="E156" s="62">
        <v>309000</v>
      </c>
      <c r="F156" s="63" t="s">
        <v>332</v>
      </c>
      <c r="G156" s="63">
        <v>27</v>
      </c>
      <c r="H156" s="64">
        <v>7177</v>
      </c>
      <c r="I156" s="116" t="s">
        <v>538</v>
      </c>
      <c r="J156" s="65" t="s">
        <v>333</v>
      </c>
    </row>
    <row r="157" spans="1:10" ht="14.25" customHeight="1">
      <c r="A157" s="57">
        <v>69</v>
      </c>
      <c r="B157" s="137" t="s">
        <v>331</v>
      </c>
      <c r="C157" s="136" t="s">
        <v>541</v>
      </c>
      <c r="D157" s="61">
        <v>2000</v>
      </c>
      <c r="E157" s="62">
        <v>352000</v>
      </c>
      <c r="F157" s="63" t="s">
        <v>334</v>
      </c>
      <c r="G157" s="63">
        <v>36</v>
      </c>
      <c r="H157" s="64">
        <v>8521</v>
      </c>
      <c r="I157" s="116" t="s">
        <v>538</v>
      </c>
      <c r="J157" s="65" t="s">
        <v>335</v>
      </c>
    </row>
    <row r="158" spans="1:10" ht="14.25" customHeight="1">
      <c r="A158" s="57">
        <v>100</v>
      </c>
      <c r="B158" s="137" t="s">
        <v>336</v>
      </c>
      <c r="C158" s="140" t="s">
        <v>543</v>
      </c>
      <c r="D158" s="61">
        <v>2007</v>
      </c>
      <c r="E158" s="62">
        <v>392000</v>
      </c>
      <c r="F158" s="63" t="s">
        <v>337</v>
      </c>
      <c r="G158" s="63">
        <v>37</v>
      </c>
      <c r="H158" s="64">
        <v>5960</v>
      </c>
      <c r="I158" s="116" t="s">
        <v>538</v>
      </c>
      <c r="J158" s="65" t="s">
        <v>338</v>
      </c>
    </row>
    <row r="159" spans="1:10" ht="14.25" customHeight="1">
      <c r="A159" s="57">
        <v>194</v>
      </c>
      <c r="B159" s="137" t="s">
        <v>552</v>
      </c>
      <c r="C159" s="140" t="s">
        <v>542</v>
      </c>
      <c r="D159" s="61">
        <v>2018</v>
      </c>
      <c r="E159" s="169">
        <v>1077000</v>
      </c>
      <c r="F159" s="63" t="s">
        <v>565</v>
      </c>
      <c r="G159" s="63">
        <v>393</v>
      </c>
      <c r="H159" s="179">
        <v>11026</v>
      </c>
      <c r="I159" s="167" t="s">
        <v>538</v>
      </c>
      <c r="J159" s="65" t="s">
        <v>551</v>
      </c>
    </row>
    <row r="160" spans="1:10" ht="14.25" customHeight="1">
      <c r="A160" s="57">
        <v>198</v>
      </c>
      <c r="B160" s="137" t="s">
        <v>572</v>
      </c>
      <c r="C160" s="140" t="s">
        <v>542</v>
      </c>
      <c r="D160" s="61">
        <v>2020</v>
      </c>
      <c r="E160" s="169">
        <v>60400</v>
      </c>
      <c r="F160" s="63" t="s">
        <v>573</v>
      </c>
      <c r="G160" s="63">
        <v>12</v>
      </c>
      <c r="H160" s="179">
        <v>1457</v>
      </c>
      <c r="I160" s="167" t="s">
        <v>538</v>
      </c>
      <c r="J160" s="65" t="s">
        <v>571</v>
      </c>
    </row>
    <row r="161" spans="1:10" ht="14.25" customHeight="1">
      <c r="A161" s="57">
        <v>49</v>
      </c>
      <c r="B161" s="137" t="s">
        <v>339</v>
      </c>
      <c r="C161" s="136" t="s">
        <v>541</v>
      </c>
      <c r="D161" s="61">
        <v>1996</v>
      </c>
      <c r="E161" s="62">
        <v>382000</v>
      </c>
      <c r="F161" s="63" t="s">
        <v>340</v>
      </c>
      <c r="G161" s="63">
        <v>33</v>
      </c>
      <c r="H161" s="64">
        <v>7909</v>
      </c>
      <c r="I161" s="116" t="s">
        <v>538</v>
      </c>
      <c r="J161" s="65" t="s">
        <v>341</v>
      </c>
    </row>
    <row r="162" spans="1:10" ht="14.25" customHeight="1">
      <c r="A162" s="57">
        <v>102</v>
      </c>
      <c r="B162" s="137" t="s">
        <v>342</v>
      </c>
      <c r="C162" s="140" t="s">
        <v>541</v>
      </c>
      <c r="D162" s="61">
        <v>2007</v>
      </c>
      <c r="E162" s="62">
        <v>396000</v>
      </c>
      <c r="F162" s="63" t="s">
        <v>343</v>
      </c>
      <c r="G162" s="63">
        <v>45</v>
      </c>
      <c r="H162" s="64">
        <v>5231</v>
      </c>
      <c r="I162" s="116" t="s">
        <v>538</v>
      </c>
      <c r="J162" s="65" t="s">
        <v>192</v>
      </c>
    </row>
    <row r="163" spans="1:10" ht="14.25" customHeight="1">
      <c r="A163" s="57">
        <v>101</v>
      </c>
      <c r="B163" s="137" t="s">
        <v>344</v>
      </c>
      <c r="C163" s="140" t="s">
        <v>541</v>
      </c>
      <c r="D163" s="61">
        <v>2007</v>
      </c>
      <c r="E163" s="62">
        <v>663000</v>
      </c>
      <c r="F163" s="63" t="s">
        <v>345</v>
      </c>
      <c r="G163" s="63">
        <v>256</v>
      </c>
      <c r="H163" s="64">
        <v>10318</v>
      </c>
      <c r="I163" s="116" t="s">
        <v>538</v>
      </c>
      <c r="J163" s="121" t="s">
        <v>192</v>
      </c>
    </row>
    <row r="164" spans="1:10" ht="14.25" customHeight="1">
      <c r="A164" s="57">
        <v>180</v>
      </c>
      <c r="B164" s="137" t="s">
        <v>522</v>
      </c>
      <c r="C164" s="140" t="s">
        <v>541</v>
      </c>
      <c r="D164" s="61">
        <v>2017</v>
      </c>
      <c r="E164" s="62">
        <v>387700</v>
      </c>
      <c r="F164" s="63" t="s">
        <v>340</v>
      </c>
      <c r="G164" s="63">
        <v>33</v>
      </c>
      <c r="H164" s="64">
        <v>5509</v>
      </c>
      <c r="I164" s="116" t="s">
        <v>538</v>
      </c>
      <c r="J164" s="133" t="s">
        <v>520</v>
      </c>
    </row>
    <row r="165" spans="1:10" ht="14.25" customHeight="1">
      <c r="A165" s="57">
        <v>179</v>
      </c>
      <c r="B165" s="137" t="s">
        <v>342</v>
      </c>
      <c r="C165" s="140" t="s">
        <v>541</v>
      </c>
      <c r="D165" s="61">
        <v>2017</v>
      </c>
      <c r="E165" s="62">
        <v>403800</v>
      </c>
      <c r="F165" s="63" t="s">
        <v>343</v>
      </c>
      <c r="G165" s="63">
        <v>45</v>
      </c>
      <c r="H165" s="64">
        <v>5766</v>
      </c>
      <c r="I165" s="116" t="s">
        <v>538</v>
      </c>
      <c r="J165" s="133" t="s">
        <v>520</v>
      </c>
    </row>
    <row r="166" spans="1:10" ht="14.25" customHeight="1">
      <c r="A166" s="57">
        <v>178</v>
      </c>
      <c r="B166" s="137" t="s">
        <v>521</v>
      </c>
      <c r="C166" s="140" t="s">
        <v>541</v>
      </c>
      <c r="D166" s="61">
        <v>2017</v>
      </c>
      <c r="E166" s="62">
        <v>672000</v>
      </c>
      <c r="F166" s="63" t="s">
        <v>345</v>
      </c>
      <c r="G166" s="63">
        <v>256</v>
      </c>
      <c r="H166" s="64">
        <v>9780</v>
      </c>
      <c r="I166" s="116" t="s">
        <v>538</v>
      </c>
      <c r="J166" s="133" t="s">
        <v>520</v>
      </c>
    </row>
    <row r="167" spans="1:10" ht="14.25" customHeight="1">
      <c r="A167" s="57">
        <v>177</v>
      </c>
      <c r="B167" s="137" t="s">
        <v>518</v>
      </c>
      <c r="C167" s="140" t="s">
        <v>541</v>
      </c>
      <c r="D167" s="61">
        <v>2017</v>
      </c>
      <c r="E167" s="62">
        <v>717500</v>
      </c>
      <c r="F167" s="122" t="s">
        <v>519</v>
      </c>
      <c r="G167" s="63">
        <v>332</v>
      </c>
      <c r="H167" s="64">
        <v>10451</v>
      </c>
      <c r="I167" s="116" t="s">
        <v>538</v>
      </c>
      <c r="J167" s="133" t="s">
        <v>520</v>
      </c>
    </row>
    <row r="168" spans="1:10" ht="14.25" customHeight="1">
      <c r="A168" s="57">
        <v>168</v>
      </c>
      <c r="B168" s="137" t="s">
        <v>494</v>
      </c>
      <c r="C168" s="140" t="s">
        <v>543</v>
      </c>
      <c r="D168" s="61">
        <v>2016</v>
      </c>
      <c r="E168" s="62">
        <v>656700</v>
      </c>
      <c r="F168" s="122" t="s">
        <v>499</v>
      </c>
      <c r="G168" s="63">
        <v>18</v>
      </c>
      <c r="H168" s="64">
        <v>12902</v>
      </c>
      <c r="I168" s="116" t="s">
        <v>538</v>
      </c>
      <c r="J168" s="121" t="s">
        <v>500</v>
      </c>
    </row>
    <row r="169" spans="1:10" ht="14.25" customHeight="1">
      <c r="A169" s="57">
        <v>169</v>
      </c>
      <c r="B169" s="137" t="s">
        <v>495</v>
      </c>
      <c r="C169" s="140" t="s">
        <v>543</v>
      </c>
      <c r="D169" s="61">
        <v>2016</v>
      </c>
      <c r="E169" s="62">
        <v>169700</v>
      </c>
      <c r="F169" s="122" t="s">
        <v>497</v>
      </c>
      <c r="G169" s="63">
        <v>6</v>
      </c>
      <c r="H169" s="64">
        <v>3928</v>
      </c>
      <c r="I169" s="116" t="s">
        <v>538</v>
      </c>
      <c r="J169" s="121" t="s">
        <v>500</v>
      </c>
    </row>
    <row r="170" spans="1:10" ht="14.25" customHeight="1">
      <c r="A170" s="57">
        <v>170</v>
      </c>
      <c r="B170" s="137" t="s">
        <v>496</v>
      </c>
      <c r="C170" s="140" t="s">
        <v>543</v>
      </c>
      <c r="D170" s="61">
        <v>2016</v>
      </c>
      <c r="E170" s="62">
        <v>826400</v>
      </c>
      <c r="F170" s="122" t="s">
        <v>498</v>
      </c>
      <c r="G170" s="63">
        <v>24</v>
      </c>
      <c r="H170" s="64">
        <v>16830</v>
      </c>
      <c r="I170" s="116" t="s">
        <v>538</v>
      </c>
      <c r="J170" s="121" t="s">
        <v>500</v>
      </c>
    </row>
    <row r="171" spans="1:10" ht="14.25" customHeight="1">
      <c r="A171" s="57">
        <v>46</v>
      </c>
      <c r="B171" s="137" t="s">
        <v>346</v>
      </c>
      <c r="C171" s="136" t="s">
        <v>541</v>
      </c>
      <c r="D171" s="61">
        <v>1992</v>
      </c>
      <c r="E171" s="62">
        <v>435000</v>
      </c>
      <c r="F171" s="63" t="s">
        <v>347</v>
      </c>
      <c r="G171" s="63">
        <v>43</v>
      </c>
      <c r="H171" s="64">
        <v>4820</v>
      </c>
      <c r="I171" s="116" t="s">
        <v>538</v>
      </c>
      <c r="J171" s="65" t="s">
        <v>348</v>
      </c>
    </row>
    <row r="172" spans="1:10" ht="14.25" customHeight="1">
      <c r="A172" s="57">
        <v>70</v>
      </c>
      <c r="B172" s="137" t="s">
        <v>349</v>
      </c>
      <c r="C172" s="136" t="s">
        <v>541</v>
      </c>
      <c r="D172" s="61">
        <v>2001</v>
      </c>
      <c r="E172" s="62">
        <v>510000</v>
      </c>
      <c r="F172" s="63" t="s">
        <v>350</v>
      </c>
      <c r="G172" s="63">
        <v>83</v>
      </c>
      <c r="H172" s="64">
        <v>9687</v>
      </c>
      <c r="I172" s="116" t="s">
        <v>538</v>
      </c>
      <c r="J172" s="65" t="s">
        <v>348</v>
      </c>
    </row>
    <row r="173" spans="1:10" ht="14.25" customHeight="1">
      <c r="A173" s="57">
        <v>121</v>
      </c>
      <c r="B173" s="139" t="s">
        <v>349</v>
      </c>
      <c r="C173" s="140" t="s">
        <v>541</v>
      </c>
      <c r="D173" s="63">
        <v>2010</v>
      </c>
      <c r="E173" s="62">
        <v>582500</v>
      </c>
      <c r="F173" s="63" t="s">
        <v>351</v>
      </c>
      <c r="G173" s="67">
        <v>161</v>
      </c>
      <c r="H173" s="64">
        <v>10163</v>
      </c>
      <c r="I173" s="116" t="s">
        <v>538</v>
      </c>
      <c r="J173" s="65" t="s">
        <v>352</v>
      </c>
    </row>
    <row r="174" spans="1:10" ht="14.25" customHeight="1">
      <c r="A174" s="57">
        <v>203</v>
      </c>
      <c r="B174" s="191" t="s">
        <v>349</v>
      </c>
      <c r="C174" s="163" t="s">
        <v>583</v>
      </c>
      <c r="D174" s="176">
        <v>2021</v>
      </c>
      <c r="E174" s="192">
        <v>720300</v>
      </c>
      <c r="F174" s="176" t="s">
        <v>598</v>
      </c>
      <c r="G174" s="173">
        <v>316</v>
      </c>
      <c r="H174" s="193">
        <v>9625</v>
      </c>
      <c r="I174" s="194" t="s">
        <v>538</v>
      </c>
      <c r="J174" s="178" t="s">
        <v>606</v>
      </c>
    </row>
    <row r="175" spans="1:10" ht="14.25" customHeight="1">
      <c r="A175" s="57">
        <v>50</v>
      </c>
      <c r="B175" s="137" t="s">
        <v>353</v>
      </c>
      <c r="C175" s="136" t="s">
        <v>541</v>
      </c>
      <c r="D175" s="61">
        <v>1996</v>
      </c>
      <c r="E175" s="62">
        <v>187000</v>
      </c>
      <c r="F175" s="63" t="s">
        <v>354</v>
      </c>
      <c r="G175" s="67">
        <v>28</v>
      </c>
      <c r="H175" s="64">
        <v>4159</v>
      </c>
      <c r="I175" s="116" t="s">
        <v>538</v>
      </c>
      <c r="J175" s="65" t="s">
        <v>355</v>
      </c>
    </row>
    <row r="176" spans="1:10" ht="14.25" customHeight="1">
      <c r="A176" s="57">
        <v>166</v>
      </c>
      <c r="B176" s="137" t="s">
        <v>491</v>
      </c>
      <c r="C176" s="140" t="s">
        <v>543</v>
      </c>
      <c r="D176" s="61">
        <v>2015</v>
      </c>
      <c r="E176" s="62">
        <v>224500</v>
      </c>
      <c r="F176" s="63" t="s">
        <v>354</v>
      </c>
      <c r="G176" s="67">
        <v>28</v>
      </c>
      <c r="H176" s="64">
        <v>4182</v>
      </c>
      <c r="I176" s="116" t="s">
        <v>538</v>
      </c>
      <c r="J176" s="121" t="s">
        <v>472</v>
      </c>
    </row>
    <row r="177" spans="1:10" ht="14.25" customHeight="1">
      <c r="A177" s="57">
        <v>122</v>
      </c>
      <c r="B177" s="137" t="s">
        <v>356</v>
      </c>
      <c r="C177" s="140" t="s">
        <v>543</v>
      </c>
      <c r="D177" s="61">
        <v>2010</v>
      </c>
      <c r="E177" s="62">
        <v>147500</v>
      </c>
      <c r="F177" s="63" t="s">
        <v>161</v>
      </c>
      <c r="G177" s="63">
        <v>7</v>
      </c>
      <c r="H177" s="64">
        <v>3439</v>
      </c>
      <c r="I177" s="116" t="s">
        <v>538</v>
      </c>
      <c r="J177" s="65" t="s">
        <v>357</v>
      </c>
    </row>
    <row r="178" spans="1:10" ht="14.25" customHeight="1">
      <c r="A178" s="57">
        <v>27</v>
      </c>
      <c r="B178" s="137" t="s">
        <v>358</v>
      </c>
      <c r="C178" s="136" t="s">
        <v>541</v>
      </c>
      <c r="D178" s="61">
        <v>1988</v>
      </c>
      <c r="E178" s="62">
        <v>386000</v>
      </c>
      <c r="F178" s="63" t="s">
        <v>359</v>
      </c>
      <c r="G178" s="63">
        <v>30</v>
      </c>
      <c r="H178" s="64">
        <v>4585</v>
      </c>
      <c r="I178" s="116" t="s">
        <v>538</v>
      </c>
      <c r="J178" s="65" t="s">
        <v>360</v>
      </c>
    </row>
    <row r="179" spans="1:10" ht="14.25" customHeight="1">
      <c r="A179" s="57">
        <v>58</v>
      </c>
      <c r="B179" s="137" t="s">
        <v>361</v>
      </c>
      <c r="C179" s="136" t="s">
        <v>541</v>
      </c>
      <c r="D179" s="61">
        <v>1997</v>
      </c>
      <c r="E179" s="62">
        <v>437000</v>
      </c>
      <c r="F179" s="63" t="s">
        <v>362</v>
      </c>
      <c r="G179" s="63">
        <v>27</v>
      </c>
      <c r="H179" s="64">
        <v>4427</v>
      </c>
      <c r="I179" s="116" t="s">
        <v>538</v>
      </c>
      <c r="J179" s="65" t="s">
        <v>360</v>
      </c>
    </row>
    <row r="180" spans="1:10" ht="14.25" customHeight="1">
      <c r="A180" s="57">
        <v>59</v>
      </c>
      <c r="B180" s="137" t="s">
        <v>363</v>
      </c>
      <c r="C180" s="136" t="s">
        <v>541</v>
      </c>
      <c r="D180" s="61">
        <v>1997</v>
      </c>
      <c r="E180" s="62">
        <v>563000</v>
      </c>
      <c r="F180" s="63" t="s">
        <v>364</v>
      </c>
      <c r="G180" s="63">
        <v>129</v>
      </c>
      <c r="H180" s="64">
        <v>6713</v>
      </c>
      <c r="I180" s="116" t="s">
        <v>538</v>
      </c>
      <c r="J180" s="65" t="s">
        <v>360</v>
      </c>
    </row>
    <row r="181" spans="1:10" ht="14.25" customHeight="1">
      <c r="A181" s="57">
        <v>114</v>
      </c>
      <c r="B181" s="137" t="s">
        <v>365</v>
      </c>
      <c r="C181" s="140" t="s">
        <v>541</v>
      </c>
      <c r="D181" s="61">
        <v>2009</v>
      </c>
      <c r="E181" s="62">
        <v>439000</v>
      </c>
      <c r="F181" s="63" t="s">
        <v>366</v>
      </c>
      <c r="G181" s="63">
        <v>28</v>
      </c>
      <c r="H181" s="64">
        <v>5634</v>
      </c>
      <c r="I181" s="116" t="s">
        <v>538</v>
      </c>
      <c r="J181" s="65" t="s">
        <v>367</v>
      </c>
    </row>
    <row r="182" spans="1:10" ht="14.25" customHeight="1">
      <c r="A182" s="57">
        <v>115</v>
      </c>
      <c r="B182" s="137" t="s">
        <v>368</v>
      </c>
      <c r="C182" s="140" t="s">
        <v>541</v>
      </c>
      <c r="D182" s="61">
        <v>2009</v>
      </c>
      <c r="E182" s="62">
        <v>1057000</v>
      </c>
      <c r="F182" s="63" t="s">
        <v>369</v>
      </c>
      <c r="G182" s="63">
        <v>526</v>
      </c>
      <c r="H182" s="64">
        <v>12010</v>
      </c>
      <c r="I182" s="116" t="s">
        <v>538</v>
      </c>
      <c r="J182" s="65" t="s">
        <v>367</v>
      </c>
    </row>
    <row r="183" spans="1:10" ht="14.25" customHeight="1">
      <c r="A183" s="57">
        <v>22</v>
      </c>
      <c r="B183" s="137" t="s">
        <v>370</v>
      </c>
      <c r="C183" s="136" t="s">
        <v>541</v>
      </c>
      <c r="D183" s="61">
        <v>1986</v>
      </c>
      <c r="E183" s="62">
        <v>289000</v>
      </c>
      <c r="F183" s="63" t="s">
        <v>371</v>
      </c>
      <c r="G183" s="63">
        <v>8</v>
      </c>
      <c r="H183" s="64">
        <v>5289</v>
      </c>
      <c r="I183" s="116" t="s">
        <v>538</v>
      </c>
      <c r="J183" s="65" t="s">
        <v>372</v>
      </c>
    </row>
    <row r="184" spans="1:10" ht="14.25" customHeight="1">
      <c r="A184" s="57">
        <v>64</v>
      </c>
      <c r="B184" s="137" t="s">
        <v>373</v>
      </c>
      <c r="C184" s="136" t="s">
        <v>541</v>
      </c>
      <c r="D184" s="61">
        <v>1998</v>
      </c>
      <c r="E184" s="62">
        <v>357000</v>
      </c>
      <c r="F184" s="63" t="s">
        <v>374</v>
      </c>
      <c r="G184" s="63">
        <v>12</v>
      </c>
      <c r="H184" s="64">
        <v>6487</v>
      </c>
      <c r="I184" s="116" t="s">
        <v>538</v>
      </c>
      <c r="J184" s="65" t="s">
        <v>372</v>
      </c>
    </row>
    <row r="185" spans="1:10" ht="14.25" customHeight="1">
      <c r="A185" s="57">
        <v>104</v>
      </c>
      <c r="B185" s="137" t="s">
        <v>375</v>
      </c>
      <c r="C185" s="140" t="s">
        <v>541</v>
      </c>
      <c r="D185" s="61">
        <v>2008</v>
      </c>
      <c r="E185" s="62">
        <v>368000</v>
      </c>
      <c r="F185" s="63" t="s">
        <v>374</v>
      </c>
      <c r="G185" s="67">
        <v>12</v>
      </c>
      <c r="H185" s="64">
        <v>7273</v>
      </c>
      <c r="I185" s="116" t="s">
        <v>538</v>
      </c>
      <c r="J185" s="65" t="s">
        <v>376</v>
      </c>
    </row>
    <row r="186" spans="1:10" ht="14.25" customHeight="1">
      <c r="A186" s="57">
        <v>103</v>
      </c>
      <c r="B186" s="137" t="s">
        <v>377</v>
      </c>
      <c r="C186" s="140" t="s">
        <v>541</v>
      </c>
      <c r="D186" s="61">
        <v>2008</v>
      </c>
      <c r="E186" s="62">
        <v>575000</v>
      </c>
      <c r="F186" s="63" t="s">
        <v>378</v>
      </c>
      <c r="G186" s="63">
        <v>44</v>
      </c>
      <c r="H186" s="64">
        <v>10833</v>
      </c>
      <c r="I186" s="116" t="s">
        <v>538</v>
      </c>
      <c r="J186" s="65" t="s">
        <v>376</v>
      </c>
    </row>
    <row r="187" spans="1:10" ht="14.25" customHeight="1">
      <c r="A187" s="57">
        <v>206</v>
      </c>
      <c r="B187" s="195" t="s">
        <v>377</v>
      </c>
      <c r="C187" s="196" t="s">
        <v>542</v>
      </c>
      <c r="D187" s="197">
        <v>2022</v>
      </c>
      <c r="E187" s="198">
        <v>599200</v>
      </c>
      <c r="F187" s="199" t="s">
        <v>378</v>
      </c>
      <c r="G187" s="199">
        <v>44</v>
      </c>
      <c r="H187" s="200">
        <v>11730</v>
      </c>
      <c r="I187" s="201" t="s">
        <v>538</v>
      </c>
      <c r="J187" s="202" t="s">
        <v>604</v>
      </c>
    </row>
    <row r="188" spans="1:10" ht="14.25" customHeight="1">
      <c r="A188" s="57">
        <v>10</v>
      </c>
      <c r="B188" s="137" t="s">
        <v>379</v>
      </c>
      <c r="C188" s="136" t="s">
        <v>541</v>
      </c>
      <c r="D188" s="61">
        <v>1978</v>
      </c>
      <c r="E188" s="62">
        <v>542000</v>
      </c>
      <c r="F188" s="63" t="s">
        <v>380</v>
      </c>
      <c r="G188" s="63">
        <v>64</v>
      </c>
      <c r="H188" s="64">
        <v>11587</v>
      </c>
      <c r="I188" s="116" t="s">
        <v>538</v>
      </c>
      <c r="J188" s="65" t="s">
        <v>381</v>
      </c>
    </row>
    <row r="189" spans="1:10" ht="14.25" customHeight="1">
      <c r="A189" s="57">
        <v>34</v>
      </c>
      <c r="B189" s="137" t="s">
        <v>382</v>
      </c>
      <c r="C189" s="136" t="s">
        <v>541</v>
      </c>
      <c r="D189" s="61">
        <v>1990</v>
      </c>
      <c r="E189" s="62">
        <v>681000</v>
      </c>
      <c r="F189" s="63" t="s">
        <v>383</v>
      </c>
      <c r="G189" s="63">
        <v>72</v>
      </c>
      <c r="H189" s="64">
        <v>9689</v>
      </c>
      <c r="I189" s="116" t="s">
        <v>538</v>
      </c>
      <c r="J189" s="65" t="s">
        <v>384</v>
      </c>
    </row>
    <row r="190" spans="1:10" ht="14.25" customHeight="1">
      <c r="A190" s="57">
        <v>51</v>
      </c>
      <c r="B190" s="137" t="s">
        <v>382</v>
      </c>
      <c r="C190" s="136" t="s">
        <v>541</v>
      </c>
      <c r="D190" s="61">
        <v>1996</v>
      </c>
      <c r="E190" s="62">
        <v>723000</v>
      </c>
      <c r="F190" s="63" t="s">
        <v>383</v>
      </c>
      <c r="G190" s="63">
        <v>72</v>
      </c>
      <c r="H190" s="64">
        <v>9342</v>
      </c>
      <c r="I190" s="116" t="s">
        <v>538</v>
      </c>
      <c r="J190" s="65" t="s">
        <v>384</v>
      </c>
    </row>
    <row r="191" spans="1:10" ht="14.25" customHeight="1">
      <c r="A191" s="57">
        <v>82</v>
      </c>
      <c r="B191" s="137" t="s">
        <v>382</v>
      </c>
      <c r="C191" s="136" t="s">
        <v>541</v>
      </c>
      <c r="D191" s="61">
        <v>2004</v>
      </c>
      <c r="E191" s="62">
        <v>935000</v>
      </c>
      <c r="F191" s="63" t="s">
        <v>385</v>
      </c>
      <c r="G191" s="63">
        <v>167</v>
      </c>
      <c r="H191" s="64">
        <v>10711</v>
      </c>
      <c r="I191" s="116" t="s">
        <v>538</v>
      </c>
      <c r="J191" s="65" t="s">
        <v>386</v>
      </c>
    </row>
    <row r="192" spans="1:10" ht="14.25" customHeight="1">
      <c r="A192" s="57">
        <v>148</v>
      </c>
      <c r="B192" s="137" t="s">
        <v>458</v>
      </c>
      <c r="C192" s="140" t="s">
        <v>541</v>
      </c>
      <c r="D192" s="61">
        <v>2013</v>
      </c>
      <c r="E192" s="62">
        <v>1064234</v>
      </c>
      <c r="F192" s="63" t="s">
        <v>385</v>
      </c>
      <c r="G192" s="63">
        <v>167</v>
      </c>
      <c r="H192" s="64">
        <v>12701</v>
      </c>
      <c r="I192" s="116" t="s">
        <v>538</v>
      </c>
      <c r="J192" s="65" t="s">
        <v>386</v>
      </c>
    </row>
    <row r="193" spans="1:10" ht="14.25" customHeight="1">
      <c r="A193" s="57">
        <v>147</v>
      </c>
      <c r="B193" s="137" t="s">
        <v>387</v>
      </c>
      <c r="C193" s="140" t="s">
        <v>541</v>
      </c>
      <c r="D193" s="61">
        <v>2013</v>
      </c>
      <c r="E193" s="62">
        <v>1071200</v>
      </c>
      <c r="F193" s="63" t="s">
        <v>388</v>
      </c>
      <c r="G193" s="63">
        <v>179</v>
      </c>
      <c r="H193" s="64">
        <v>12872</v>
      </c>
      <c r="I193" s="116" t="s">
        <v>538</v>
      </c>
      <c r="J193" s="65" t="s">
        <v>386</v>
      </c>
    </row>
    <row r="194" spans="1:10" ht="14.25" customHeight="1">
      <c r="A194" s="57">
        <v>105</v>
      </c>
      <c r="B194" s="137" t="s">
        <v>389</v>
      </c>
      <c r="C194" s="140" t="s">
        <v>541</v>
      </c>
      <c r="D194" s="61">
        <v>2008</v>
      </c>
      <c r="E194" s="62">
        <v>348000</v>
      </c>
      <c r="F194" s="63" t="s">
        <v>390</v>
      </c>
      <c r="G194" s="67">
        <v>40</v>
      </c>
      <c r="H194" s="64">
        <v>5675</v>
      </c>
      <c r="I194" s="116" t="s">
        <v>538</v>
      </c>
      <c r="J194" s="65" t="s">
        <v>391</v>
      </c>
    </row>
    <row r="195" spans="1:10" ht="14.25" customHeight="1">
      <c r="A195" s="57">
        <v>196</v>
      </c>
      <c r="B195" s="137" t="s">
        <v>574</v>
      </c>
      <c r="C195" s="140" t="s">
        <v>542</v>
      </c>
      <c r="D195" s="61">
        <v>2019</v>
      </c>
      <c r="E195" s="169">
        <v>591500</v>
      </c>
      <c r="F195" s="63" t="s">
        <v>578</v>
      </c>
      <c r="G195" s="67">
        <v>227</v>
      </c>
      <c r="H195" s="179">
        <v>8736</v>
      </c>
      <c r="I195" s="167" t="s">
        <v>538</v>
      </c>
      <c r="J195" s="65" t="s">
        <v>579</v>
      </c>
    </row>
    <row r="196" spans="1:10" ht="14.25" customHeight="1">
      <c r="A196" s="57">
        <v>67</v>
      </c>
      <c r="B196" s="137" t="s">
        <v>392</v>
      </c>
      <c r="C196" s="136" t="s">
        <v>541</v>
      </c>
      <c r="D196" s="61">
        <v>1999</v>
      </c>
      <c r="E196" s="62">
        <v>120000</v>
      </c>
      <c r="F196" s="63" t="s">
        <v>393</v>
      </c>
      <c r="G196" s="67">
        <v>11</v>
      </c>
      <c r="H196" s="64">
        <v>2932</v>
      </c>
      <c r="I196" s="116" t="s">
        <v>538</v>
      </c>
      <c r="J196" s="65" t="s">
        <v>394</v>
      </c>
    </row>
    <row r="197" spans="1:10" ht="14.25" customHeight="1">
      <c r="A197" s="57">
        <v>14</v>
      </c>
      <c r="B197" s="137" t="s">
        <v>395</v>
      </c>
      <c r="C197" s="136" t="s">
        <v>541</v>
      </c>
      <c r="D197" s="61">
        <v>1981</v>
      </c>
      <c r="E197" s="62">
        <v>130000</v>
      </c>
      <c r="F197" s="63" t="s">
        <v>396</v>
      </c>
      <c r="G197" s="63">
        <v>12</v>
      </c>
      <c r="H197" s="64">
        <v>2577</v>
      </c>
      <c r="I197" s="116" t="s">
        <v>538</v>
      </c>
      <c r="J197" s="65" t="s">
        <v>397</v>
      </c>
    </row>
    <row r="198" spans="1:10" ht="14.25" customHeight="1">
      <c r="A198" s="57">
        <v>41</v>
      </c>
      <c r="B198" s="137" t="s">
        <v>398</v>
      </c>
      <c r="C198" s="136" t="s">
        <v>541</v>
      </c>
      <c r="D198" s="61">
        <v>1991</v>
      </c>
      <c r="E198" s="62">
        <v>228000</v>
      </c>
      <c r="F198" s="63" t="s">
        <v>399</v>
      </c>
      <c r="G198" s="67">
        <v>47</v>
      </c>
      <c r="H198" s="64">
        <v>4482</v>
      </c>
      <c r="I198" s="116" t="s">
        <v>538</v>
      </c>
      <c r="J198" s="65" t="s">
        <v>400</v>
      </c>
    </row>
    <row r="199" spans="1:10" ht="14.25" customHeight="1">
      <c r="A199" s="57">
        <v>143</v>
      </c>
      <c r="B199" s="137" t="s">
        <v>401</v>
      </c>
      <c r="C199" s="140" t="s">
        <v>543</v>
      </c>
      <c r="D199" s="61">
        <v>2014</v>
      </c>
      <c r="E199" s="62">
        <v>229000</v>
      </c>
      <c r="F199" s="63" t="s">
        <v>402</v>
      </c>
      <c r="G199" s="67">
        <v>58</v>
      </c>
      <c r="H199" s="64">
        <v>3974</v>
      </c>
      <c r="I199" s="116" t="s">
        <v>538</v>
      </c>
      <c r="J199" s="65" t="s">
        <v>403</v>
      </c>
    </row>
    <row r="200" spans="1:10" ht="14.25" customHeight="1">
      <c r="A200" s="57">
        <v>144</v>
      </c>
      <c r="B200" s="137" t="s">
        <v>404</v>
      </c>
      <c r="C200" s="140" t="s">
        <v>543</v>
      </c>
      <c r="D200" s="61">
        <v>2014</v>
      </c>
      <c r="E200" s="62">
        <v>116000</v>
      </c>
      <c r="F200" s="63" t="s">
        <v>405</v>
      </c>
      <c r="G200" s="67">
        <v>83</v>
      </c>
      <c r="H200" s="64">
        <v>2098</v>
      </c>
      <c r="I200" s="116" t="s">
        <v>538</v>
      </c>
      <c r="J200" s="65" t="s">
        <v>403</v>
      </c>
    </row>
    <row r="201" spans="1:10" ht="14.25" customHeight="1">
      <c r="A201" s="57">
        <v>145</v>
      </c>
      <c r="B201" s="137" t="s">
        <v>406</v>
      </c>
      <c r="C201" s="140" t="s">
        <v>543</v>
      </c>
      <c r="D201" s="61">
        <v>2014</v>
      </c>
      <c r="E201" s="62">
        <v>345000</v>
      </c>
      <c r="F201" s="63" t="s">
        <v>407</v>
      </c>
      <c r="G201" s="67">
        <v>141</v>
      </c>
      <c r="H201" s="64">
        <v>6072</v>
      </c>
      <c r="I201" s="116" t="s">
        <v>538</v>
      </c>
      <c r="J201" s="65" t="s">
        <v>403</v>
      </c>
    </row>
    <row r="202" spans="1:10" ht="14.25" customHeight="1">
      <c r="A202" s="57">
        <v>20</v>
      </c>
      <c r="B202" s="137" t="s">
        <v>408</v>
      </c>
      <c r="C202" s="136" t="s">
        <v>541</v>
      </c>
      <c r="D202" s="61">
        <v>1985</v>
      </c>
      <c r="E202" s="62">
        <v>329000</v>
      </c>
      <c r="F202" s="63" t="s">
        <v>409</v>
      </c>
      <c r="G202" s="63">
        <v>62</v>
      </c>
      <c r="H202" s="64">
        <v>5565</v>
      </c>
      <c r="I202" s="116" t="s">
        <v>538</v>
      </c>
      <c r="J202" s="65" t="s">
        <v>410</v>
      </c>
    </row>
    <row r="203" spans="1:10" ht="14.25" customHeight="1">
      <c r="A203" s="57">
        <v>65</v>
      </c>
      <c r="B203" s="137" t="s">
        <v>408</v>
      </c>
      <c r="C203" s="136" t="s">
        <v>541</v>
      </c>
      <c r="D203" s="61">
        <v>1998</v>
      </c>
      <c r="E203" s="62">
        <v>334000</v>
      </c>
      <c r="F203" s="63" t="s">
        <v>411</v>
      </c>
      <c r="G203" s="67">
        <v>72</v>
      </c>
      <c r="H203" s="64">
        <v>6291</v>
      </c>
      <c r="I203" s="116" t="s">
        <v>538</v>
      </c>
      <c r="J203" s="65" t="s">
        <v>410</v>
      </c>
    </row>
    <row r="204" spans="1:10" ht="14.25" customHeight="1">
      <c r="A204" s="57">
        <v>126</v>
      </c>
      <c r="B204" s="137" t="s">
        <v>412</v>
      </c>
      <c r="C204" s="140" t="s">
        <v>541</v>
      </c>
      <c r="D204" s="61">
        <v>2011</v>
      </c>
      <c r="E204" s="62">
        <v>346000</v>
      </c>
      <c r="F204" s="63" t="s">
        <v>166</v>
      </c>
      <c r="G204" s="67">
        <v>82</v>
      </c>
      <c r="H204" s="64">
        <v>6797</v>
      </c>
      <c r="I204" s="116" t="s">
        <v>538</v>
      </c>
      <c r="J204" s="65" t="s">
        <v>410</v>
      </c>
    </row>
    <row r="205" spans="1:10" ht="14.25" customHeight="1">
      <c r="A205" s="57">
        <v>195</v>
      </c>
      <c r="B205" s="137" t="s">
        <v>412</v>
      </c>
      <c r="C205" s="140" t="s">
        <v>542</v>
      </c>
      <c r="D205" s="61">
        <v>2019</v>
      </c>
      <c r="E205" s="169">
        <v>344600</v>
      </c>
      <c r="F205" s="63" t="s">
        <v>566</v>
      </c>
      <c r="G205" s="67">
        <v>81</v>
      </c>
      <c r="H205" s="179">
        <v>6714</v>
      </c>
      <c r="I205" s="167" t="s">
        <v>538</v>
      </c>
      <c r="J205" s="65" t="s">
        <v>550</v>
      </c>
    </row>
    <row r="206" spans="1:10" ht="14.25" customHeight="1">
      <c r="A206" s="57">
        <v>199</v>
      </c>
      <c r="B206" s="162" t="s">
        <v>580</v>
      </c>
      <c r="C206" s="163" t="s">
        <v>583</v>
      </c>
      <c r="D206" s="164">
        <v>2020</v>
      </c>
      <c r="E206" s="172">
        <v>654300</v>
      </c>
      <c r="F206" s="176" t="s">
        <v>582</v>
      </c>
      <c r="G206" s="173">
        <v>267</v>
      </c>
      <c r="H206" s="177">
        <v>8111</v>
      </c>
      <c r="I206" s="165" t="s">
        <v>538</v>
      </c>
      <c r="J206" s="178" t="s">
        <v>581</v>
      </c>
    </row>
    <row r="207" spans="1:10" ht="14.25" customHeight="1">
      <c r="A207" s="57">
        <v>95</v>
      </c>
      <c r="B207" s="139" t="s">
        <v>413</v>
      </c>
      <c r="C207" s="140" t="s">
        <v>541</v>
      </c>
      <c r="D207" s="61">
        <v>2006</v>
      </c>
      <c r="E207" s="62">
        <v>113000</v>
      </c>
      <c r="F207" s="63" t="s">
        <v>414</v>
      </c>
      <c r="G207" s="63">
        <v>30</v>
      </c>
      <c r="H207" s="64">
        <v>2426</v>
      </c>
      <c r="I207" s="116" t="s">
        <v>538</v>
      </c>
      <c r="J207" s="65" t="s">
        <v>122</v>
      </c>
    </row>
    <row r="208" spans="1:10" ht="14.25" customHeight="1">
      <c r="A208" s="57">
        <v>163</v>
      </c>
      <c r="B208" s="153" t="s">
        <v>483</v>
      </c>
      <c r="C208" s="149" t="s">
        <v>543</v>
      </c>
      <c r="D208" s="61">
        <v>2015</v>
      </c>
      <c r="E208" s="62">
        <v>133000</v>
      </c>
      <c r="F208" s="122" t="s">
        <v>488</v>
      </c>
      <c r="G208" s="63">
        <v>51</v>
      </c>
      <c r="H208" s="64">
        <v>1958</v>
      </c>
      <c r="I208" s="116" t="s">
        <v>538</v>
      </c>
      <c r="J208" s="65" t="s">
        <v>122</v>
      </c>
    </row>
    <row r="209" spans="1:10" ht="14.25" customHeight="1">
      <c r="A209" s="57">
        <v>74</v>
      </c>
      <c r="B209" s="138" t="s">
        <v>415</v>
      </c>
      <c r="C209" s="136" t="s">
        <v>541</v>
      </c>
      <c r="D209" s="70">
        <v>2002</v>
      </c>
      <c r="E209" s="62">
        <v>87000</v>
      </c>
      <c r="F209" s="70" t="s">
        <v>416</v>
      </c>
      <c r="G209" s="70">
        <v>37</v>
      </c>
      <c r="H209" s="64">
        <v>4343</v>
      </c>
      <c r="I209" s="116" t="s">
        <v>538</v>
      </c>
      <c r="J209" s="65" t="s">
        <v>208</v>
      </c>
    </row>
    <row r="210" spans="1:10" ht="14.25" customHeight="1">
      <c r="A210" s="57">
        <v>123</v>
      </c>
      <c r="B210" s="138" t="s">
        <v>417</v>
      </c>
      <c r="C210" s="140" t="s">
        <v>541</v>
      </c>
      <c r="D210" s="70">
        <v>2010</v>
      </c>
      <c r="E210" s="62">
        <v>92759</v>
      </c>
      <c r="F210" s="70" t="s">
        <v>418</v>
      </c>
      <c r="G210" s="70">
        <v>35</v>
      </c>
      <c r="H210" s="64">
        <v>3411</v>
      </c>
      <c r="I210" s="116" t="s">
        <v>538</v>
      </c>
      <c r="J210" s="65" t="s">
        <v>208</v>
      </c>
    </row>
    <row r="211" ht="12.75">
      <c r="A211" s="144"/>
    </row>
    <row r="212" ht="95.25" customHeight="1">
      <c r="B212" s="53" t="s">
        <v>419</v>
      </c>
    </row>
  </sheetData>
  <sheetProtection selectLockedCells="1" selectUnlockedCells="1"/>
  <printOptions horizontalCentered="1"/>
  <pageMargins left="0.7875" right="0.7875" top="0.9840277777777777" bottom="0.9840277777777777" header="0.5118055555555555" footer="0.5118055555555555"/>
  <pageSetup fitToHeight="1" fitToWidth="1" horizontalDpi="300" verticalDpi="300" orientation="portrait" paperSize="8" scale="37" r:id="rId1"/>
  <headerFooter alignWithMargins="0">
    <oddHeader>&amp;C&amp;"Arial,Gras"&amp;12CARACTERISTIQUES DES ENQUETES</oddHeader>
    <oddFooter>&amp;L&amp;"Arial,Gras"Cerema DTec TV - Cerema DTer Nord Picardie&amp;R&amp;"Arial,Gras"Avril 2018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A210"/>
  <sheetViews>
    <sheetView zoomScale="70" zoomScaleNormal="70" zoomScalePageLayoutView="0" workbookViewId="0" topLeftCell="A1">
      <pane ySplit="2" topLeftCell="A93" activePane="bottomLeft" state="frozen"/>
      <selection pane="topLeft" activeCell="C11" sqref="C11"/>
      <selection pane="bottomLeft" activeCell="F20" sqref="F20"/>
    </sheetView>
  </sheetViews>
  <sheetFormatPr defaultColWidth="9.140625" defaultRowHeight="12.75"/>
  <cols>
    <col min="1" max="1" width="11.421875" style="53" customWidth="1"/>
    <col min="2" max="2" width="52.7109375" style="53" customWidth="1"/>
    <col min="3" max="3" width="11.57421875" style="53" customWidth="1"/>
    <col min="4" max="4" width="10.140625" style="54" customWidth="1"/>
    <col min="5" max="5" width="10.7109375" style="71" customWidth="1"/>
    <col min="6" max="7" width="11.00390625" style="71" customWidth="1"/>
    <col min="8" max="12" width="10.140625" style="54" customWidth="1"/>
    <col min="13" max="13" width="11.57421875" style="54" customWidth="1"/>
    <col min="14" max="15" width="10.140625" style="54" customWidth="1"/>
    <col min="16" max="16" width="14.57421875" style="54" customWidth="1"/>
    <col min="17" max="17" width="5.421875" style="54" customWidth="1"/>
    <col min="18" max="18" width="10.140625" style="54" customWidth="1"/>
    <col min="19" max="19" width="11.28125" style="54" customWidth="1"/>
    <col min="20" max="21" width="10.140625" style="54" customWidth="1"/>
    <col min="22" max="23" width="7.00390625" style="53" customWidth="1"/>
    <col min="24" max="24" width="5.57421875" style="53" customWidth="1"/>
    <col min="25" max="25" width="6.140625" style="53" customWidth="1"/>
    <col min="26" max="27" width="7.421875" style="53" customWidth="1"/>
    <col min="28" max="16384" width="9.140625" style="53" customWidth="1"/>
  </cols>
  <sheetData>
    <row r="1" spans="1:21" ht="15" customHeight="1">
      <c r="A1" s="209" t="s">
        <v>420</v>
      </c>
      <c r="B1" s="209"/>
      <c r="C1" s="209"/>
      <c r="D1" s="209"/>
      <c r="E1" s="209"/>
      <c r="F1" s="209"/>
      <c r="G1" s="209"/>
      <c r="H1" s="209"/>
      <c r="I1" s="209"/>
      <c r="J1" s="209"/>
      <c r="K1" s="209"/>
      <c r="L1" s="209"/>
      <c r="M1" s="209"/>
      <c r="N1" s="209"/>
      <c r="O1" s="209"/>
      <c r="P1" s="209"/>
      <c r="Q1" s="209"/>
      <c r="R1" s="209"/>
      <c r="S1" s="209"/>
      <c r="T1" s="209"/>
      <c r="U1" s="53"/>
    </row>
    <row r="2" spans="1:21" s="78" customFormat="1" ht="39">
      <c r="A2" s="57" t="s">
        <v>73</v>
      </c>
      <c r="B2" s="57" t="s">
        <v>74</v>
      </c>
      <c r="C2" s="57" t="s">
        <v>540</v>
      </c>
      <c r="D2" s="57" t="s">
        <v>75</v>
      </c>
      <c r="E2" s="57" t="s">
        <v>76</v>
      </c>
      <c r="F2" s="57" t="s">
        <v>78</v>
      </c>
      <c r="G2" s="58" t="s">
        <v>537</v>
      </c>
      <c r="H2" s="72" t="s">
        <v>421</v>
      </c>
      <c r="I2" s="72" t="s">
        <v>422</v>
      </c>
      <c r="J2" s="73" t="s">
        <v>423</v>
      </c>
      <c r="K2" s="73" t="s">
        <v>424</v>
      </c>
      <c r="L2" s="74" t="s">
        <v>425</v>
      </c>
      <c r="M2" s="75" t="s">
        <v>426</v>
      </c>
      <c r="N2" s="75" t="s">
        <v>427</v>
      </c>
      <c r="O2" s="76" t="s">
        <v>428</v>
      </c>
      <c r="P2" s="72" t="s">
        <v>429</v>
      </c>
      <c r="Q2" s="73" t="s">
        <v>430</v>
      </c>
      <c r="R2" s="75" t="s">
        <v>431</v>
      </c>
      <c r="S2" s="74" t="s">
        <v>432</v>
      </c>
      <c r="T2" s="77" t="s">
        <v>433</v>
      </c>
      <c r="U2" s="77" t="s">
        <v>434</v>
      </c>
    </row>
    <row r="3" spans="1:27" ht="14.25" customHeight="1">
      <c r="A3" s="57">
        <v>28</v>
      </c>
      <c r="B3" s="60" t="s">
        <v>81</v>
      </c>
      <c r="C3" s="174" t="str">
        <f>VLOOKUP($A3,'Caractéristiques des enquêtes'!$A$2:$C$210,3,0)</f>
        <v>EMD</v>
      </c>
      <c r="D3" s="61">
        <v>1989</v>
      </c>
      <c r="E3" s="62">
        <v>227000</v>
      </c>
      <c r="F3" s="62">
        <v>38</v>
      </c>
      <c r="G3" s="116" t="s">
        <v>538</v>
      </c>
      <c r="H3" s="79">
        <v>0.72</v>
      </c>
      <c r="I3" s="79">
        <v>0.026</v>
      </c>
      <c r="J3" s="79">
        <v>0.095</v>
      </c>
      <c r="K3" s="79">
        <v>0.132</v>
      </c>
      <c r="L3" s="79">
        <v>0.051</v>
      </c>
      <c r="M3" s="79">
        <v>1.398</v>
      </c>
      <c r="N3" s="79">
        <v>0.471</v>
      </c>
      <c r="O3" s="79">
        <v>0.028</v>
      </c>
      <c r="P3" s="80">
        <v>0.746</v>
      </c>
      <c r="Q3" s="80">
        <v>0.227</v>
      </c>
      <c r="R3" s="80">
        <v>1.8689999999999998</v>
      </c>
      <c r="S3" s="80">
        <v>2.2009999999999996</v>
      </c>
      <c r="T3" s="80">
        <v>1.052</v>
      </c>
      <c r="U3" s="81">
        <v>2.921</v>
      </c>
      <c r="V3" s="90"/>
      <c r="W3" s="90"/>
      <c r="X3" s="90"/>
      <c r="Y3" s="90"/>
      <c r="Z3" s="90"/>
      <c r="AA3" s="90"/>
    </row>
    <row r="4" spans="1:27" ht="14.25" customHeight="1">
      <c r="A4" s="57">
        <v>52</v>
      </c>
      <c r="B4" s="60" t="s">
        <v>84</v>
      </c>
      <c r="C4" s="174" t="str">
        <f>VLOOKUP($A4,'Caractéristiques des enquêtes'!$A$2:$C$210,3,0)</f>
        <v>EMD</v>
      </c>
      <c r="D4" s="61">
        <v>1997</v>
      </c>
      <c r="E4" s="62">
        <v>290000</v>
      </c>
      <c r="F4" s="62">
        <v>32</v>
      </c>
      <c r="G4" s="116" t="s">
        <v>538</v>
      </c>
      <c r="H4" s="79">
        <v>1.045</v>
      </c>
      <c r="I4" s="79">
        <v>0.016</v>
      </c>
      <c r="J4" s="79">
        <v>0.107</v>
      </c>
      <c r="K4" s="79">
        <v>0.126</v>
      </c>
      <c r="L4" s="79">
        <v>0.061</v>
      </c>
      <c r="M4" s="79">
        <v>1.86</v>
      </c>
      <c r="N4" s="79">
        <v>0.581</v>
      </c>
      <c r="O4" s="79">
        <v>0.034</v>
      </c>
      <c r="P4" s="80">
        <v>1.061</v>
      </c>
      <c r="Q4" s="80">
        <v>0.23299999999999998</v>
      </c>
      <c r="R4" s="80">
        <v>2.441</v>
      </c>
      <c r="S4" s="80">
        <v>2.785</v>
      </c>
      <c r="T4" s="80">
        <v>1.3889999999999998</v>
      </c>
      <c r="U4" s="81">
        <v>3.83</v>
      </c>
      <c r="V4" s="90"/>
      <c r="W4" s="90"/>
      <c r="X4" s="90"/>
      <c r="Y4" s="90"/>
      <c r="Z4" s="90"/>
      <c r="AA4" s="90"/>
    </row>
    <row r="5" spans="1:27" ht="14.25" customHeight="1">
      <c r="A5" s="57">
        <v>106</v>
      </c>
      <c r="B5" s="60" t="s">
        <v>87</v>
      </c>
      <c r="C5" s="174" t="str">
        <f>VLOOKUP($A5,'Caractéristiques des enquêtes'!$A$2:$C$210,3,0)</f>
        <v>EDGT</v>
      </c>
      <c r="D5" s="61">
        <v>2009</v>
      </c>
      <c r="E5" s="169">
        <v>317000</v>
      </c>
      <c r="F5" s="169">
        <v>41</v>
      </c>
      <c r="G5" s="167" t="s">
        <v>538</v>
      </c>
      <c r="H5" s="79">
        <v>0.96552</v>
      </c>
      <c r="I5" s="79">
        <v>0.02725</v>
      </c>
      <c r="J5" s="79">
        <v>0.15154</v>
      </c>
      <c r="K5" s="79">
        <v>0.11482</v>
      </c>
      <c r="L5" s="79">
        <v>0.04614</v>
      </c>
      <c r="M5" s="79">
        <v>1.82562</v>
      </c>
      <c r="N5" s="79">
        <v>0.53783</v>
      </c>
      <c r="O5" s="79">
        <v>0.05874</v>
      </c>
      <c r="P5" s="80">
        <v>0.99277</v>
      </c>
      <c r="Q5" s="80">
        <v>0.26636000000000004</v>
      </c>
      <c r="R5" s="80">
        <v>2.3634500000000003</v>
      </c>
      <c r="S5" s="80">
        <v>2.7619399999999996</v>
      </c>
      <c r="T5" s="80">
        <v>1.3640099999999995</v>
      </c>
      <c r="U5" s="81">
        <v>3.7274599999999998</v>
      </c>
      <c r="V5" s="90"/>
      <c r="W5" s="90"/>
      <c r="X5" s="90"/>
      <c r="Y5" s="90"/>
      <c r="Z5" s="90"/>
      <c r="AA5" s="90"/>
    </row>
    <row r="6" spans="1:27" ht="14.25" customHeight="1">
      <c r="A6" s="57">
        <v>187</v>
      </c>
      <c r="B6" s="60" t="s">
        <v>568</v>
      </c>
      <c r="C6" s="174" t="str">
        <f>VLOOKUP($A6,'Caractéristiques des enquêtes'!$A$2:$C$210,3,0)</f>
        <v>EMC²</v>
      </c>
      <c r="D6" s="61">
        <v>2018</v>
      </c>
      <c r="E6" s="169">
        <v>461300</v>
      </c>
      <c r="F6" s="63">
        <v>499</v>
      </c>
      <c r="G6" s="167" t="s">
        <v>538</v>
      </c>
      <c r="H6" s="79">
        <v>0.79213</v>
      </c>
      <c r="I6" s="79">
        <v>0.04713</v>
      </c>
      <c r="J6" s="79">
        <v>0.03225</v>
      </c>
      <c r="K6" s="79">
        <v>0.09252</v>
      </c>
      <c r="L6" s="79">
        <v>0.01963</v>
      </c>
      <c r="M6" s="79">
        <v>2.24607</v>
      </c>
      <c r="N6" s="79">
        <v>0.55743</v>
      </c>
      <c r="O6" s="79">
        <v>0.06746</v>
      </c>
      <c r="P6" s="80">
        <f>H6+I6</f>
        <v>0.83926</v>
      </c>
      <c r="Q6" s="80">
        <f>J6+K6</f>
        <v>0.12477</v>
      </c>
      <c r="R6" s="80">
        <f>M6+N6</f>
        <v>2.8035</v>
      </c>
      <c r="S6" s="80">
        <f>SUM(I6:O6)</f>
        <v>3.0624900000000004</v>
      </c>
      <c r="T6" s="80">
        <f>H6+I6+J6+K6+L6+O6</f>
        <v>1.05112</v>
      </c>
      <c r="U6" s="81">
        <f>SUM(H6:O6)</f>
        <v>3.85462</v>
      </c>
      <c r="V6" s="90"/>
      <c r="W6" s="90"/>
      <c r="X6" s="90"/>
      <c r="Y6" s="90"/>
      <c r="Z6" s="90"/>
      <c r="AA6" s="90"/>
    </row>
    <row r="7" spans="1:27" ht="14.25" customHeight="1">
      <c r="A7" s="57">
        <v>35</v>
      </c>
      <c r="B7" s="60" t="s">
        <v>90</v>
      </c>
      <c r="C7" s="174" t="str">
        <f>VLOOKUP($A7,'Caractéristiques des enquêtes'!$A$2:$C$210,3,0)</f>
        <v>EMD</v>
      </c>
      <c r="D7" s="61">
        <v>1991</v>
      </c>
      <c r="E7" s="169">
        <v>153000</v>
      </c>
      <c r="F7" s="169">
        <v>10</v>
      </c>
      <c r="G7" s="167" t="s">
        <v>538</v>
      </c>
      <c r="H7" s="79">
        <v>0.937</v>
      </c>
      <c r="I7" s="79">
        <v>0.032</v>
      </c>
      <c r="J7" s="79">
        <v>0.243</v>
      </c>
      <c r="K7" s="79">
        <v>0.055</v>
      </c>
      <c r="L7" s="79">
        <v>0.042</v>
      </c>
      <c r="M7" s="79">
        <v>1.265</v>
      </c>
      <c r="N7" s="79">
        <v>0.433</v>
      </c>
      <c r="O7" s="79">
        <v>0.039</v>
      </c>
      <c r="P7" s="80">
        <v>0.9690000000000001</v>
      </c>
      <c r="Q7" s="80">
        <v>0.298</v>
      </c>
      <c r="R7" s="80">
        <v>1.698</v>
      </c>
      <c r="S7" s="80">
        <v>2.109</v>
      </c>
      <c r="T7" s="80">
        <v>1.3479999999999999</v>
      </c>
      <c r="U7" s="81">
        <v>3.046</v>
      </c>
      <c r="V7" s="90"/>
      <c r="W7" s="90"/>
      <c r="X7" s="90"/>
      <c r="Y7" s="90"/>
      <c r="Z7" s="90"/>
      <c r="AA7" s="90"/>
    </row>
    <row r="8" spans="1:27" ht="14.25" customHeight="1">
      <c r="A8" s="57">
        <v>11</v>
      </c>
      <c r="B8" s="60" t="s">
        <v>93</v>
      </c>
      <c r="C8" s="174" t="str">
        <f>VLOOKUP($A8,'Caractéristiques des enquêtes'!$A$2:$C$210,3,0)</f>
        <v>EMD</v>
      </c>
      <c r="D8" s="61">
        <v>1979</v>
      </c>
      <c r="E8" s="169">
        <v>158000</v>
      </c>
      <c r="F8" s="169">
        <v>10</v>
      </c>
      <c r="G8" s="167" t="s">
        <v>538</v>
      </c>
      <c r="H8" s="79">
        <v>1.381</v>
      </c>
      <c r="I8" s="79">
        <v>0.113</v>
      </c>
      <c r="J8" s="79">
        <v>0.24</v>
      </c>
      <c r="K8" s="79">
        <v>0.037</v>
      </c>
      <c r="L8" s="79">
        <v>0.16</v>
      </c>
      <c r="M8" s="79">
        <v>1.03</v>
      </c>
      <c r="N8" s="79">
        <v>0.415</v>
      </c>
      <c r="O8" s="79">
        <v>0.037</v>
      </c>
      <c r="P8" s="80">
        <v>1.494</v>
      </c>
      <c r="Q8" s="80">
        <v>0.27699999999999997</v>
      </c>
      <c r="R8" s="80">
        <v>1.445</v>
      </c>
      <c r="S8" s="80">
        <v>2.032</v>
      </c>
      <c r="T8" s="80">
        <v>1.9679999999999997</v>
      </c>
      <c r="U8" s="81">
        <v>3.413</v>
      </c>
      <c r="V8" s="90"/>
      <c r="W8" s="90"/>
      <c r="X8" s="90"/>
      <c r="Y8" s="90"/>
      <c r="Z8" s="90"/>
      <c r="AA8" s="90"/>
    </row>
    <row r="9" spans="1:27" ht="14.25" customHeight="1">
      <c r="A9" s="57">
        <v>116</v>
      </c>
      <c r="B9" s="60" t="s">
        <v>95</v>
      </c>
      <c r="C9" s="174" t="str">
        <f>VLOOKUP($A9,'Caractéristiques des enquêtes'!$A$2:$C$210,3,0)</f>
        <v>EDGT</v>
      </c>
      <c r="D9" s="61">
        <v>2010</v>
      </c>
      <c r="E9" s="169">
        <v>174000</v>
      </c>
      <c r="F9" s="169">
        <v>33</v>
      </c>
      <c r="G9" s="167" t="s">
        <v>538</v>
      </c>
      <c r="H9" s="79">
        <v>1.252</v>
      </c>
      <c r="I9" s="79">
        <v>0.072</v>
      </c>
      <c r="J9" s="79">
        <v>0.233</v>
      </c>
      <c r="K9" s="79">
        <v>0.034</v>
      </c>
      <c r="L9" s="79">
        <v>0.03</v>
      </c>
      <c r="M9" s="79">
        <v>1.607</v>
      </c>
      <c r="N9" s="79">
        <v>0.536</v>
      </c>
      <c r="O9" s="79">
        <v>0.033</v>
      </c>
      <c r="P9" s="80">
        <v>1.324</v>
      </c>
      <c r="Q9" s="80">
        <v>0.267</v>
      </c>
      <c r="R9" s="80">
        <v>2.143</v>
      </c>
      <c r="S9" s="80">
        <v>2.545</v>
      </c>
      <c r="T9" s="80">
        <v>1.6540000000000004</v>
      </c>
      <c r="U9" s="81">
        <v>3.797</v>
      </c>
      <c r="V9" s="90"/>
      <c r="W9" s="90"/>
      <c r="X9" s="90"/>
      <c r="Y9" s="90"/>
      <c r="Z9" s="90"/>
      <c r="AA9" s="90"/>
    </row>
    <row r="10" spans="1:27" ht="14.25" customHeight="1">
      <c r="A10" s="57">
        <v>149</v>
      </c>
      <c r="B10" s="60" t="s">
        <v>98</v>
      </c>
      <c r="C10" s="174" t="str">
        <f>VLOOKUP($A10,'Caractéristiques des enquêtes'!$A$2:$C$210,3,0)</f>
        <v>EDGT</v>
      </c>
      <c r="D10" s="61">
        <v>2010</v>
      </c>
      <c r="E10" s="169">
        <v>160200</v>
      </c>
      <c r="F10" s="63">
        <v>348</v>
      </c>
      <c r="G10" s="167" t="s">
        <v>538</v>
      </c>
      <c r="H10" s="79">
        <v>0.805</v>
      </c>
      <c r="I10" s="79">
        <v>0.048</v>
      </c>
      <c r="J10" s="79">
        <v>0.012</v>
      </c>
      <c r="K10" s="79">
        <v>0.141</v>
      </c>
      <c r="L10" s="79">
        <v>0.005690000000000001</v>
      </c>
      <c r="M10" s="79">
        <v>1.788</v>
      </c>
      <c r="N10" s="79">
        <v>0.507</v>
      </c>
      <c r="O10" s="79">
        <v>0.018</v>
      </c>
      <c r="P10" s="80">
        <v>0.8530000000000001</v>
      </c>
      <c r="Q10" s="80">
        <v>0.153</v>
      </c>
      <c r="R10" s="80">
        <v>2.295</v>
      </c>
      <c r="S10" s="80">
        <v>2.5196899999999998</v>
      </c>
      <c r="T10" s="80">
        <v>1.02969</v>
      </c>
      <c r="U10" s="81">
        <v>3.32469</v>
      </c>
      <c r="V10" s="90"/>
      <c r="W10" s="90"/>
      <c r="X10" s="90"/>
      <c r="Y10" s="90"/>
      <c r="Z10" s="90"/>
      <c r="AA10" s="90"/>
    </row>
    <row r="11" spans="1:27" ht="14.25" customHeight="1">
      <c r="A11" s="57">
        <v>150</v>
      </c>
      <c r="B11" s="60" t="s">
        <v>100</v>
      </c>
      <c r="C11" s="174" t="str">
        <f>VLOOKUP($A11,'Caractéristiques des enquêtes'!$A$2:$C$210,3,0)</f>
        <v>EDGT</v>
      </c>
      <c r="D11" s="61">
        <v>2010</v>
      </c>
      <c r="E11" s="169">
        <v>334200</v>
      </c>
      <c r="F11" s="63">
        <v>381</v>
      </c>
      <c r="G11" s="167" t="s">
        <v>538</v>
      </c>
      <c r="H11" s="79">
        <v>1.038</v>
      </c>
      <c r="I11" s="79">
        <v>0.061</v>
      </c>
      <c r="J11" s="79">
        <v>0.127</v>
      </c>
      <c r="K11" s="79">
        <v>0.085</v>
      </c>
      <c r="L11" s="79">
        <v>0.01856</v>
      </c>
      <c r="M11" s="79">
        <v>1.694</v>
      </c>
      <c r="N11" s="79">
        <v>0.522</v>
      </c>
      <c r="O11" s="79">
        <v>0.026</v>
      </c>
      <c r="P11" s="80">
        <v>1.099</v>
      </c>
      <c r="Q11" s="80">
        <v>0.21200000000000002</v>
      </c>
      <c r="R11" s="80">
        <v>2.216</v>
      </c>
      <c r="S11" s="80">
        <v>2.5335599999999996</v>
      </c>
      <c r="T11" s="80">
        <v>1.3555599999999999</v>
      </c>
      <c r="U11" s="81">
        <v>3.57156</v>
      </c>
      <c r="V11" s="90"/>
      <c r="W11" s="90"/>
      <c r="X11" s="90"/>
      <c r="Y11" s="90"/>
      <c r="Z11" s="90"/>
      <c r="AA11" s="90"/>
    </row>
    <row r="12" spans="1:27" ht="14.25" customHeight="1">
      <c r="A12" s="57">
        <v>29</v>
      </c>
      <c r="B12" s="60" t="s">
        <v>102</v>
      </c>
      <c r="C12" s="174" t="str">
        <f>VLOOKUP($A12,'Caractéristiques des enquêtes'!$A$2:$C$210,3,0)</f>
        <v>EMD</v>
      </c>
      <c r="D12" s="61">
        <v>1989</v>
      </c>
      <c r="E12" s="169">
        <v>199000</v>
      </c>
      <c r="F12" s="169">
        <v>16</v>
      </c>
      <c r="G12" s="167" t="s">
        <v>538</v>
      </c>
      <c r="H12" s="79">
        <v>0.842</v>
      </c>
      <c r="I12" s="79">
        <v>0.116</v>
      </c>
      <c r="J12" s="79">
        <v>0.368</v>
      </c>
      <c r="K12" s="79">
        <v>0.021</v>
      </c>
      <c r="L12" s="79">
        <v>0.066</v>
      </c>
      <c r="M12" s="79">
        <v>1.388</v>
      </c>
      <c r="N12" s="79">
        <v>0.405</v>
      </c>
      <c r="O12" s="79">
        <v>0.018</v>
      </c>
      <c r="P12" s="80">
        <v>0.958</v>
      </c>
      <c r="Q12" s="80">
        <v>0.389</v>
      </c>
      <c r="R12" s="80">
        <v>1.793</v>
      </c>
      <c r="S12" s="80">
        <v>2.382</v>
      </c>
      <c r="T12" s="80">
        <v>1.4310000000000003</v>
      </c>
      <c r="U12" s="81">
        <v>3.224</v>
      </c>
      <c r="V12" s="90"/>
      <c r="W12" s="90"/>
      <c r="X12" s="90"/>
      <c r="Y12" s="90"/>
      <c r="Z12" s="90"/>
      <c r="AA12" s="90"/>
    </row>
    <row r="13" spans="1:27" ht="14.25" customHeight="1">
      <c r="A13" s="57">
        <v>127</v>
      </c>
      <c r="B13" s="60" t="s">
        <v>105</v>
      </c>
      <c r="C13" s="174" t="str">
        <f>VLOOKUP($A13,'Caractéristiques des enquêtes'!$A$2:$C$210,3,0)</f>
        <v>EDGT</v>
      </c>
      <c r="D13" s="61">
        <v>2012</v>
      </c>
      <c r="E13" s="169">
        <v>256000</v>
      </c>
      <c r="F13" s="169">
        <v>34</v>
      </c>
      <c r="G13" s="167" t="s">
        <v>538</v>
      </c>
      <c r="H13" s="79">
        <v>1.018</v>
      </c>
      <c r="I13" s="79">
        <v>0.119</v>
      </c>
      <c r="J13" s="79">
        <v>0.282</v>
      </c>
      <c r="K13" s="79">
        <v>0.037</v>
      </c>
      <c r="L13" s="79">
        <v>0.034</v>
      </c>
      <c r="M13" s="79">
        <v>1.827</v>
      </c>
      <c r="N13" s="79">
        <v>0.51</v>
      </c>
      <c r="O13" s="79">
        <v>0.047</v>
      </c>
      <c r="P13" s="80">
        <v>1.137</v>
      </c>
      <c r="Q13" s="80">
        <v>0.31899999999999995</v>
      </c>
      <c r="R13" s="80">
        <v>2.3369999999999997</v>
      </c>
      <c r="S13" s="80">
        <v>2.856</v>
      </c>
      <c r="T13" s="80">
        <v>1.5370000000000004</v>
      </c>
      <c r="U13" s="81">
        <v>3.874</v>
      </c>
      <c r="V13" s="90"/>
      <c r="W13" s="90"/>
      <c r="X13" s="90"/>
      <c r="Y13" s="90"/>
      <c r="Z13" s="90"/>
      <c r="AA13" s="90"/>
    </row>
    <row r="14" spans="1:27" ht="14.25" customHeight="1">
      <c r="A14" s="57">
        <v>207</v>
      </c>
      <c r="B14" s="195" t="s">
        <v>608</v>
      </c>
      <c r="C14" s="203" t="s">
        <v>542</v>
      </c>
      <c r="D14" s="197">
        <v>2022</v>
      </c>
      <c r="E14" s="204">
        <v>477100</v>
      </c>
      <c r="F14" s="206">
        <v>99</v>
      </c>
      <c r="G14" s="205" t="s">
        <v>538</v>
      </c>
      <c r="H14" s="79">
        <v>0.86141</v>
      </c>
      <c r="I14" s="79">
        <v>0.14085</v>
      </c>
      <c r="J14" s="79">
        <v>0.18044</v>
      </c>
      <c r="K14" s="79">
        <v>0.06489</v>
      </c>
      <c r="L14" s="79">
        <v>0.01923</v>
      </c>
      <c r="M14" s="79">
        <v>1.44086</v>
      </c>
      <c r="N14" s="79">
        <v>0.34383</v>
      </c>
      <c r="O14" s="79">
        <v>0.03508</v>
      </c>
      <c r="P14" s="80">
        <f>H14+I14</f>
        <v>1.00226</v>
      </c>
      <c r="Q14" s="80">
        <f>J14+K14</f>
        <v>0.24533</v>
      </c>
      <c r="R14" s="80">
        <f>M14+N14</f>
        <v>1.78469</v>
      </c>
      <c r="S14" s="80">
        <f>SUM(I14:O14)</f>
        <v>2.22518</v>
      </c>
      <c r="T14" s="80">
        <f>H14+I14+J14+K14+L14+O14</f>
        <v>1.3018999999999998</v>
      </c>
      <c r="U14" s="81">
        <f>SUM(H14:O14)</f>
        <v>3.08659</v>
      </c>
      <c r="V14" s="90"/>
      <c r="W14" s="90"/>
      <c r="X14" s="90"/>
      <c r="Y14" s="90"/>
      <c r="Z14" s="90"/>
      <c r="AA14" s="90"/>
    </row>
    <row r="15" spans="1:27" ht="14.25" customHeight="1">
      <c r="A15" s="57">
        <v>96</v>
      </c>
      <c r="B15" s="60" t="s">
        <v>108</v>
      </c>
      <c r="C15" s="174" t="str">
        <f>VLOOKUP($A15,'Caractéristiques des enquêtes'!$A$2:$C$210,3,0)</f>
        <v>EDGT</v>
      </c>
      <c r="D15" s="61">
        <v>2007</v>
      </c>
      <c r="E15" s="169">
        <v>128000</v>
      </c>
      <c r="F15" s="169">
        <v>26</v>
      </c>
      <c r="G15" s="167" t="s">
        <v>538</v>
      </c>
      <c r="H15" s="79">
        <v>1.015</v>
      </c>
      <c r="I15" s="79">
        <v>0.056</v>
      </c>
      <c r="J15" s="79">
        <v>0.067</v>
      </c>
      <c r="K15" s="79">
        <v>0.087</v>
      </c>
      <c r="L15" s="79">
        <v>0.087</v>
      </c>
      <c r="M15" s="79">
        <v>1.956</v>
      </c>
      <c r="N15" s="79">
        <v>0.558</v>
      </c>
      <c r="O15" s="79">
        <v>0.134</v>
      </c>
      <c r="P15" s="80">
        <v>1.071</v>
      </c>
      <c r="Q15" s="80">
        <v>0.154</v>
      </c>
      <c r="R15" s="80">
        <v>2.5140000000000002</v>
      </c>
      <c r="S15" s="80">
        <v>2.945</v>
      </c>
      <c r="T15" s="80">
        <v>1.4459999999999993</v>
      </c>
      <c r="U15" s="81">
        <v>3.96</v>
      </c>
      <c r="V15" s="90"/>
      <c r="W15" s="90"/>
      <c r="X15" s="90"/>
      <c r="Y15" s="90"/>
      <c r="Z15" s="90"/>
      <c r="AA15" s="90"/>
    </row>
    <row r="16" spans="1:27" ht="14.25" customHeight="1">
      <c r="A16" s="57">
        <v>174</v>
      </c>
      <c r="B16" s="60" t="s">
        <v>509</v>
      </c>
      <c r="C16" s="174" t="str">
        <f>VLOOKUP($A16,'Caractéristiques des enquêtes'!$A$2:$C$210,3,0)</f>
        <v>EDGT</v>
      </c>
      <c r="D16" s="61">
        <v>2016</v>
      </c>
      <c r="E16" s="169">
        <v>163400</v>
      </c>
      <c r="F16" s="63">
        <v>39</v>
      </c>
      <c r="G16" s="167" t="s">
        <v>538</v>
      </c>
      <c r="H16" s="79">
        <v>0.7283</v>
      </c>
      <c r="I16" s="79">
        <v>0.051</v>
      </c>
      <c r="J16" s="79">
        <v>0.1761</v>
      </c>
      <c r="K16" s="79">
        <v>0.0435</v>
      </c>
      <c r="L16" s="79">
        <v>0.06776</v>
      </c>
      <c r="M16" s="79">
        <v>1.61972</v>
      </c>
      <c r="N16" s="79">
        <v>0.45961</v>
      </c>
      <c r="O16" s="79">
        <v>0.04592</v>
      </c>
      <c r="P16" s="80">
        <v>0.7793</v>
      </c>
      <c r="Q16" s="80">
        <v>0.21960000000000002</v>
      </c>
      <c r="R16" s="80">
        <v>2.07933</v>
      </c>
      <c r="S16" s="80">
        <v>2.46361</v>
      </c>
      <c r="T16" s="80">
        <v>1.11258</v>
      </c>
      <c r="U16" s="81">
        <v>3.19191</v>
      </c>
      <c r="V16" s="90"/>
      <c r="W16" s="90"/>
      <c r="X16" s="90"/>
      <c r="Y16" s="90"/>
      <c r="Z16" s="90"/>
      <c r="AA16" s="90"/>
    </row>
    <row r="17" spans="1:27" ht="14.25" customHeight="1">
      <c r="A17" s="57">
        <v>175</v>
      </c>
      <c r="B17" s="60" t="s">
        <v>515</v>
      </c>
      <c r="C17" s="174" t="str">
        <f>VLOOKUP($A17,'Caractéristiques des enquêtes'!$A$2:$C$210,3,0)</f>
        <v>EDGT</v>
      </c>
      <c r="D17" s="61">
        <v>2016</v>
      </c>
      <c r="E17" s="169">
        <v>312900</v>
      </c>
      <c r="F17" s="63">
        <v>163</v>
      </c>
      <c r="G17" s="167" t="s">
        <v>538</v>
      </c>
      <c r="H17" s="79">
        <v>0.89276</v>
      </c>
      <c r="I17" s="79">
        <v>0.04929</v>
      </c>
      <c r="J17" s="79">
        <v>0.10641</v>
      </c>
      <c r="K17" s="79">
        <v>0.0836</v>
      </c>
      <c r="L17" s="79">
        <v>0.02569</v>
      </c>
      <c r="M17" s="79">
        <v>1.91925</v>
      </c>
      <c r="N17" s="79">
        <v>0.47883</v>
      </c>
      <c r="O17" s="79">
        <v>0.03299</v>
      </c>
      <c r="P17" s="80">
        <v>0.94205</v>
      </c>
      <c r="Q17" s="80">
        <v>0.19001</v>
      </c>
      <c r="R17" s="80">
        <v>2.3980799999999998</v>
      </c>
      <c r="S17" s="80">
        <v>2.6960599999999997</v>
      </c>
      <c r="T17" s="80">
        <v>1.19074</v>
      </c>
      <c r="U17" s="81">
        <v>3.5888199999999997</v>
      </c>
      <c r="V17" s="90"/>
      <c r="W17" s="90"/>
      <c r="X17" s="90"/>
      <c r="Y17" s="90"/>
      <c r="Z17" s="90"/>
      <c r="AA17" s="90"/>
    </row>
    <row r="18" spans="1:27" ht="14.25" customHeight="1">
      <c r="A18" s="57">
        <v>176</v>
      </c>
      <c r="B18" s="60" t="s">
        <v>510</v>
      </c>
      <c r="C18" s="174" t="str">
        <f>VLOOKUP($A18,'Caractéristiques des enquêtes'!$A$2:$C$210,3,0)</f>
        <v>EDGT</v>
      </c>
      <c r="D18" s="61">
        <v>2016</v>
      </c>
      <c r="E18" s="169">
        <v>476300</v>
      </c>
      <c r="F18" s="63">
        <v>202</v>
      </c>
      <c r="G18" s="167" t="s">
        <v>538</v>
      </c>
      <c r="H18" s="79">
        <v>0.83611</v>
      </c>
      <c r="I18" s="79">
        <v>0.04987</v>
      </c>
      <c r="J18" s="79">
        <v>0.13041</v>
      </c>
      <c r="K18" s="79">
        <v>0.06979</v>
      </c>
      <c r="L18" s="79">
        <v>0.04018</v>
      </c>
      <c r="M18" s="79">
        <v>1.81607</v>
      </c>
      <c r="N18" s="79">
        <v>0.47221</v>
      </c>
      <c r="O18" s="79">
        <v>0.03744</v>
      </c>
      <c r="P18" s="80">
        <v>0.88598</v>
      </c>
      <c r="Q18" s="80">
        <v>0.2002</v>
      </c>
      <c r="R18" s="80">
        <v>2.2882800000000003</v>
      </c>
      <c r="S18" s="80">
        <v>2.6159700000000004</v>
      </c>
      <c r="T18" s="80">
        <v>1.1637999999999997</v>
      </c>
      <c r="U18" s="81">
        <v>3.45208</v>
      </c>
      <c r="V18" s="90"/>
      <c r="W18" s="90"/>
      <c r="X18" s="90"/>
      <c r="Y18" s="90"/>
      <c r="Z18" s="90"/>
      <c r="AA18" s="90"/>
    </row>
    <row r="19" spans="1:27" ht="14.25" customHeight="1">
      <c r="A19" s="57">
        <v>12</v>
      </c>
      <c r="B19" s="60" t="s">
        <v>111</v>
      </c>
      <c r="C19" s="174" t="str">
        <f>VLOOKUP($A19,'Caractéristiques des enquêtes'!$A$2:$C$210,3,0)</f>
        <v>EMD</v>
      </c>
      <c r="D19" s="61">
        <v>1980</v>
      </c>
      <c r="E19" s="169">
        <v>131000</v>
      </c>
      <c r="F19" s="169">
        <v>4</v>
      </c>
      <c r="G19" s="167" t="s">
        <v>538</v>
      </c>
      <c r="H19" s="79">
        <v>1.185</v>
      </c>
      <c r="I19" s="79">
        <v>0.349</v>
      </c>
      <c r="J19" s="79">
        <v>0.111</v>
      </c>
      <c r="K19" s="79">
        <v>0.02</v>
      </c>
      <c r="L19" s="79">
        <v>0.24</v>
      </c>
      <c r="M19" s="79">
        <v>1.072</v>
      </c>
      <c r="N19" s="79">
        <v>0.347</v>
      </c>
      <c r="O19" s="79">
        <v>0.031</v>
      </c>
      <c r="P19" s="80">
        <v>1.534</v>
      </c>
      <c r="Q19" s="80">
        <v>0.131</v>
      </c>
      <c r="R19" s="80">
        <v>1.419</v>
      </c>
      <c r="S19" s="80">
        <v>2.17</v>
      </c>
      <c r="T19" s="80">
        <v>1.9360000000000004</v>
      </c>
      <c r="U19" s="81">
        <v>3.355</v>
      </c>
      <c r="V19" s="90"/>
      <c r="W19" s="90"/>
      <c r="X19" s="90"/>
      <c r="Y19" s="90"/>
      <c r="Z19" s="90"/>
      <c r="AA19" s="90"/>
    </row>
    <row r="20" spans="1:27" ht="14.25" customHeight="1">
      <c r="A20" s="57">
        <v>66</v>
      </c>
      <c r="B20" s="60" t="s">
        <v>114</v>
      </c>
      <c r="C20" s="174" t="str">
        <f>VLOOKUP($A20,'Caractéristiques des enquêtes'!$A$2:$C$210,3,0)</f>
        <v>EMD</v>
      </c>
      <c r="D20" s="61">
        <v>1999</v>
      </c>
      <c r="E20" s="169">
        <v>223000</v>
      </c>
      <c r="F20" s="169">
        <v>29</v>
      </c>
      <c r="G20" s="167" t="s">
        <v>538</v>
      </c>
      <c r="H20" s="79">
        <v>0.417</v>
      </c>
      <c r="I20" s="79">
        <v>0.042</v>
      </c>
      <c r="J20" s="79">
        <v>0.083</v>
      </c>
      <c r="K20" s="79">
        <v>0.055</v>
      </c>
      <c r="L20" s="79">
        <v>0.091</v>
      </c>
      <c r="M20" s="79">
        <v>2.096</v>
      </c>
      <c r="N20" s="79">
        <v>0.584</v>
      </c>
      <c r="O20" s="79">
        <v>0.012</v>
      </c>
      <c r="P20" s="80">
        <v>0.45899999999999996</v>
      </c>
      <c r="Q20" s="80">
        <v>0.138</v>
      </c>
      <c r="R20" s="80">
        <v>2.68</v>
      </c>
      <c r="S20" s="80">
        <v>2.963</v>
      </c>
      <c r="T20" s="80">
        <v>0.7</v>
      </c>
      <c r="U20" s="81">
        <v>3.38</v>
      </c>
      <c r="V20" s="90"/>
      <c r="W20" s="90"/>
      <c r="X20" s="90"/>
      <c r="Y20" s="90"/>
      <c r="Z20" s="90"/>
      <c r="AA20" s="90"/>
    </row>
    <row r="21" spans="1:27" ht="14.25" customHeight="1">
      <c r="A21" s="57">
        <v>117</v>
      </c>
      <c r="B21" s="60" t="s">
        <v>117</v>
      </c>
      <c r="C21" s="174" t="str">
        <f>VLOOKUP($A21,'Caractéristiques des enquêtes'!$A$2:$C$210,3,0)</f>
        <v>EDGT</v>
      </c>
      <c r="D21" s="61">
        <v>2010</v>
      </c>
      <c r="E21" s="169">
        <v>279000</v>
      </c>
      <c r="F21" s="169">
        <v>40</v>
      </c>
      <c r="G21" s="167" t="s">
        <v>538</v>
      </c>
      <c r="H21" s="79">
        <v>0.5035</v>
      </c>
      <c r="I21" s="79">
        <v>0.04235</v>
      </c>
      <c r="J21" s="79">
        <v>0.07908</v>
      </c>
      <c r="K21" s="79">
        <v>0.05825</v>
      </c>
      <c r="L21" s="79">
        <v>0.058289999999999995</v>
      </c>
      <c r="M21" s="79">
        <v>2.00031</v>
      </c>
      <c r="N21" s="79">
        <v>0.55827</v>
      </c>
      <c r="O21" s="79">
        <v>0.06017</v>
      </c>
      <c r="P21" s="80">
        <v>0.54585</v>
      </c>
      <c r="Q21" s="80">
        <v>0.13733</v>
      </c>
      <c r="R21" s="80">
        <v>2.55858</v>
      </c>
      <c r="S21" s="80">
        <v>2.8567199999999997</v>
      </c>
      <c r="T21" s="80">
        <v>0.8016399999999995</v>
      </c>
      <c r="U21" s="81">
        <v>3.3602199999999995</v>
      </c>
      <c r="V21" s="90"/>
      <c r="W21" s="90"/>
      <c r="X21" s="90"/>
      <c r="Y21" s="90"/>
      <c r="Z21" s="90"/>
      <c r="AA21" s="90"/>
    </row>
    <row r="22" spans="1:27" ht="14.25" customHeight="1">
      <c r="A22" s="57">
        <v>88</v>
      </c>
      <c r="B22" s="60" t="s">
        <v>120</v>
      </c>
      <c r="C22" s="174" t="str">
        <f>VLOOKUP($A22,'Caractéristiques des enquêtes'!$A$2:$C$210,3,0)</f>
        <v>EMD</v>
      </c>
      <c r="D22" s="61">
        <v>2006</v>
      </c>
      <c r="E22" s="169">
        <v>207000</v>
      </c>
      <c r="F22" s="169">
        <v>147</v>
      </c>
      <c r="G22" s="167" t="s">
        <v>538</v>
      </c>
      <c r="H22" s="79">
        <v>0.814</v>
      </c>
      <c r="I22" s="79">
        <v>0.023</v>
      </c>
      <c r="J22" s="79">
        <v>0.01</v>
      </c>
      <c r="K22" s="79">
        <v>0.146</v>
      </c>
      <c r="L22" s="79">
        <v>0.03</v>
      </c>
      <c r="M22" s="79">
        <v>2.141</v>
      </c>
      <c r="N22" s="79">
        <v>0.652</v>
      </c>
      <c r="O22" s="79">
        <v>0.071</v>
      </c>
      <c r="P22" s="80">
        <v>0.837</v>
      </c>
      <c r="Q22" s="80">
        <v>0.156</v>
      </c>
      <c r="R22" s="80">
        <v>2.793</v>
      </c>
      <c r="S22" s="80">
        <v>3.073</v>
      </c>
      <c r="T22" s="80">
        <v>1.0939999999999999</v>
      </c>
      <c r="U22" s="81">
        <v>3.887</v>
      </c>
      <c r="V22" s="90"/>
      <c r="W22" s="90"/>
      <c r="X22" s="90"/>
      <c r="Y22" s="90"/>
      <c r="Z22" s="90"/>
      <c r="AA22" s="90"/>
    </row>
    <row r="23" spans="1:27" ht="14.25" customHeight="1">
      <c r="A23" s="57">
        <v>164</v>
      </c>
      <c r="B23" s="60" t="s">
        <v>485</v>
      </c>
      <c r="C23" s="174" t="str">
        <f>VLOOKUP($A23,'Caractéristiques des enquêtes'!$A$2:$C$210,3,0)</f>
        <v>EDGT</v>
      </c>
      <c r="D23" s="61">
        <v>2015</v>
      </c>
      <c r="E23" s="169">
        <v>75000</v>
      </c>
      <c r="F23" s="169">
        <v>21</v>
      </c>
      <c r="G23" s="167" t="s">
        <v>538</v>
      </c>
      <c r="H23" s="79">
        <v>1.147</v>
      </c>
      <c r="I23" s="79">
        <v>0.031</v>
      </c>
      <c r="J23" s="79">
        <v>0.119</v>
      </c>
      <c r="K23" s="79">
        <v>0.116</v>
      </c>
      <c r="L23" s="79">
        <v>0.029</v>
      </c>
      <c r="M23" s="79">
        <v>1.586</v>
      </c>
      <c r="N23" s="79">
        <v>0.481</v>
      </c>
      <c r="O23" s="79">
        <v>0.069</v>
      </c>
      <c r="P23" s="80">
        <v>1.178</v>
      </c>
      <c r="Q23" s="80">
        <v>0.235</v>
      </c>
      <c r="R23" s="80">
        <v>2.067</v>
      </c>
      <c r="S23" s="80">
        <v>2.431</v>
      </c>
      <c r="T23" s="80">
        <v>1.5109999999999997</v>
      </c>
      <c r="U23" s="81">
        <v>3.578</v>
      </c>
      <c r="V23" s="90"/>
      <c r="W23" s="90"/>
      <c r="X23" s="90"/>
      <c r="Y23" s="90"/>
      <c r="Z23" s="90"/>
      <c r="AA23" s="90"/>
    </row>
    <row r="24" spans="1:27" ht="14.25" customHeight="1">
      <c r="A24" s="57">
        <v>16</v>
      </c>
      <c r="B24" s="60" t="s">
        <v>123</v>
      </c>
      <c r="C24" s="174" t="str">
        <f>VLOOKUP($A24,'Caractéristiques des enquêtes'!$A$2:$C$210,3,0)</f>
        <v>EMD</v>
      </c>
      <c r="D24" s="61">
        <v>1983</v>
      </c>
      <c r="E24" s="169">
        <v>106000</v>
      </c>
      <c r="F24" s="169">
        <v>6</v>
      </c>
      <c r="G24" s="167" t="s">
        <v>538</v>
      </c>
      <c r="H24" s="79">
        <v>1.157</v>
      </c>
      <c r="I24" s="79">
        <v>0.159</v>
      </c>
      <c r="J24" s="79">
        <v>0.161</v>
      </c>
      <c r="K24" s="79">
        <v>0.146</v>
      </c>
      <c r="L24" s="79">
        <v>0.105</v>
      </c>
      <c r="M24" s="79">
        <v>1.328</v>
      </c>
      <c r="N24" s="79">
        <v>0.489</v>
      </c>
      <c r="O24" s="79">
        <v>0.029</v>
      </c>
      <c r="P24" s="80">
        <v>1.316</v>
      </c>
      <c r="Q24" s="80">
        <v>0.307</v>
      </c>
      <c r="R24" s="80">
        <v>1.8170000000000002</v>
      </c>
      <c r="S24" s="80">
        <v>2.417</v>
      </c>
      <c r="T24" s="80">
        <v>1.7569999999999997</v>
      </c>
      <c r="U24" s="81">
        <v>3.574</v>
      </c>
      <c r="V24" s="90"/>
      <c r="W24" s="90"/>
      <c r="X24" s="90"/>
      <c r="Y24" s="90"/>
      <c r="Z24" s="90"/>
      <c r="AA24" s="90"/>
    </row>
    <row r="25" spans="1:27" ht="14.25" customHeight="1">
      <c r="A25" s="57">
        <v>42</v>
      </c>
      <c r="B25" s="60" t="s">
        <v>126</v>
      </c>
      <c r="C25" s="174" t="str">
        <f>VLOOKUP($A25,'Caractéristiques des enquêtes'!$A$2:$C$210,3,0)</f>
        <v>EMD</v>
      </c>
      <c r="D25" s="61">
        <v>1992</v>
      </c>
      <c r="E25" s="169">
        <v>127000</v>
      </c>
      <c r="F25" s="169">
        <v>101</v>
      </c>
      <c r="G25" s="167" t="s">
        <v>538</v>
      </c>
      <c r="H25" s="79">
        <v>0.745</v>
      </c>
      <c r="I25" s="79">
        <v>0.09</v>
      </c>
      <c r="J25" s="79">
        <v>0.147</v>
      </c>
      <c r="K25" s="79">
        <v>0.209</v>
      </c>
      <c r="L25" s="79">
        <v>0.039</v>
      </c>
      <c r="M25" s="79">
        <v>1.56</v>
      </c>
      <c r="N25" s="79">
        <v>0.557</v>
      </c>
      <c r="O25" s="79">
        <v>0.044</v>
      </c>
      <c r="P25" s="80">
        <v>0.835</v>
      </c>
      <c r="Q25" s="80">
        <v>0.356</v>
      </c>
      <c r="R25" s="80">
        <v>2.117</v>
      </c>
      <c r="S25" s="80">
        <v>2.646</v>
      </c>
      <c r="T25" s="80">
        <v>1.274</v>
      </c>
      <c r="U25" s="81">
        <v>3.391</v>
      </c>
      <c r="V25" s="90"/>
      <c r="W25" s="90"/>
      <c r="X25" s="90"/>
      <c r="Y25" s="90"/>
      <c r="Z25" s="90"/>
      <c r="AA25" s="90"/>
    </row>
    <row r="26" spans="1:27" ht="14.25" customHeight="1">
      <c r="A26" s="57">
        <v>83</v>
      </c>
      <c r="B26" s="60" t="s">
        <v>128</v>
      </c>
      <c r="C26" s="174" t="str">
        <f>VLOOKUP($A26,'Caractéristiques des enquêtes'!$A$2:$C$210,3,0)</f>
        <v>EMD</v>
      </c>
      <c r="D26" s="61">
        <v>2005</v>
      </c>
      <c r="E26" s="169">
        <v>293000</v>
      </c>
      <c r="F26" s="169">
        <v>198</v>
      </c>
      <c r="G26" s="167" t="s">
        <v>538</v>
      </c>
      <c r="H26" s="79">
        <v>0.936</v>
      </c>
      <c r="I26" s="79">
        <v>0.042</v>
      </c>
      <c r="J26" s="79">
        <v>0.132</v>
      </c>
      <c r="K26" s="79">
        <v>0.085</v>
      </c>
      <c r="L26" s="79">
        <v>0.024</v>
      </c>
      <c r="M26" s="79">
        <v>2.036</v>
      </c>
      <c r="N26" s="79">
        <v>0.66</v>
      </c>
      <c r="O26" s="79">
        <v>0.036</v>
      </c>
      <c r="P26" s="80">
        <v>0.9780000000000001</v>
      </c>
      <c r="Q26" s="80">
        <v>0.21700000000000003</v>
      </c>
      <c r="R26" s="80">
        <v>2.696</v>
      </c>
      <c r="S26" s="80">
        <v>3.015</v>
      </c>
      <c r="T26" s="80">
        <v>1.255</v>
      </c>
      <c r="U26" s="81">
        <v>3.951</v>
      </c>
      <c r="V26" s="90"/>
      <c r="W26" s="90"/>
      <c r="X26" s="90"/>
      <c r="Y26" s="90"/>
      <c r="Z26" s="90"/>
      <c r="AA26" s="90"/>
    </row>
    <row r="27" spans="1:27" ht="14.25" customHeight="1">
      <c r="A27" s="57">
        <v>84</v>
      </c>
      <c r="B27" s="60" t="s">
        <v>134</v>
      </c>
      <c r="C27" s="174" t="str">
        <f>VLOOKUP($A27,'Caractéristiques des enquêtes'!$A$2:$C$210,3,0)</f>
        <v>EMD</v>
      </c>
      <c r="D27" s="61">
        <v>2005</v>
      </c>
      <c r="E27" s="169">
        <v>162000</v>
      </c>
      <c r="F27" s="169">
        <v>59</v>
      </c>
      <c r="G27" s="167" t="s">
        <v>538</v>
      </c>
      <c r="H27" s="79">
        <v>1.115</v>
      </c>
      <c r="I27" s="79">
        <v>0.052</v>
      </c>
      <c r="J27" s="79">
        <v>0.36</v>
      </c>
      <c r="K27" s="79">
        <v>0.085</v>
      </c>
      <c r="L27" s="79">
        <v>0.027</v>
      </c>
      <c r="M27" s="79">
        <v>1.818</v>
      </c>
      <c r="N27" s="79">
        <v>0.51</v>
      </c>
      <c r="O27" s="79">
        <v>0.04</v>
      </c>
      <c r="P27" s="80">
        <v>1.167</v>
      </c>
      <c r="Q27" s="80">
        <v>0.445</v>
      </c>
      <c r="R27" s="80">
        <v>2.3280000000000003</v>
      </c>
      <c r="S27" s="80">
        <v>2.8919999999999995</v>
      </c>
      <c r="T27" s="80">
        <v>1.6789999999999994</v>
      </c>
      <c r="U27" s="81">
        <v>4.007</v>
      </c>
      <c r="V27" s="90"/>
      <c r="W27" s="90"/>
      <c r="X27" s="90"/>
      <c r="Y27" s="90"/>
      <c r="Z27" s="90"/>
      <c r="AA27" s="90"/>
    </row>
    <row r="28" spans="1:27" ht="14.25" customHeight="1">
      <c r="A28" s="57">
        <v>188</v>
      </c>
      <c r="B28" s="60" t="s">
        <v>554</v>
      </c>
      <c r="C28" s="174" t="str">
        <f>VLOOKUP($A28,'Caractéristiques des enquêtes'!$A$2:$C$210,3,0)</f>
        <v>EMC²</v>
      </c>
      <c r="D28" s="61">
        <v>2018</v>
      </c>
      <c r="E28" s="169">
        <v>199700</v>
      </c>
      <c r="F28" s="67">
        <v>118</v>
      </c>
      <c r="G28" s="167" t="s">
        <v>538</v>
      </c>
      <c r="H28" s="79">
        <v>1.10713</v>
      </c>
      <c r="I28" s="79">
        <v>0.06459</v>
      </c>
      <c r="J28" s="79">
        <v>0.30997</v>
      </c>
      <c r="K28" s="79">
        <v>0.04365</v>
      </c>
      <c r="L28" s="79">
        <v>0.00822</v>
      </c>
      <c r="M28" s="79">
        <v>1.5829</v>
      </c>
      <c r="N28" s="79">
        <v>0.40185</v>
      </c>
      <c r="O28" s="79">
        <v>0.03359</v>
      </c>
      <c r="P28" s="80">
        <f>H28+I28</f>
        <v>1.1717199999999999</v>
      </c>
      <c r="Q28" s="80">
        <f>J28+K28</f>
        <v>0.35362000000000005</v>
      </c>
      <c r="R28" s="80">
        <f>M28+N28</f>
        <v>1.98475</v>
      </c>
      <c r="S28" s="80">
        <f>SUM(I28:O28)</f>
        <v>2.4447699999999997</v>
      </c>
      <c r="T28" s="80">
        <f>H28+I28+J28+K28+L28+O28</f>
        <v>1.5671499999999998</v>
      </c>
      <c r="U28" s="81">
        <f>SUM(H28:O28)</f>
        <v>3.5519</v>
      </c>
      <c r="V28" s="90"/>
      <c r="W28" s="90"/>
      <c r="X28" s="90"/>
      <c r="Y28" s="90"/>
      <c r="Z28" s="90"/>
      <c r="AA28" s="90"/>
    </row>
    <row r="29" spans="1:27" s="82" customFormat="1" ht="14.25" customHeight="1">
      <c r="A29" s="57">
        <v>85</v>
      </c>
      <c r="B29" s="60" t="s">
        <v>137</v>
      </c>
      <c r="C29" s="174" t="str">
        <f>VLOOKUP($A29,'Caractéristiques des enquêtes'!$A$2:$C$210,3,0)</f>
        <v>EMD</v>
      </c>
      <c r="D29" s="61">
        <v>2005</v>
      </c>
      <c r="E29" s="169">
        <v>273000</v>
      </c>
      <c r="F29" s="169">
        <v>99</v>
      </c>
      <c r="G29" s="167" t="s">
        <v>538</v>
      </c>
      <c r="H29" s="79">
        <v>0.812</v>
      </c>
      <c r="I29" s="79">
        <v>0.067</v>
      </c>
      <c r="J29" s="79">
        <v>0.052</v>
      </c>
      <c r="K29" s="79">
        <v>0.093</v>
      </c>
      <c r="L29" s="79">
        <v>0.044</v>
      </c>
      <c r="M29" s="79">
        <v>1.871</v>
      </c>
      <c r="N29" s="79">
        <v>0.795</v>
      </c>
      <c r="O29" s="79">
        <v>0.052</v>
      </c>
      <c r="P29" s="80">
        <v>0.879</v>
      </c>
      <c r="Q29" s="80">
        <v>0.145</v>
      </c>
      <c r="R29" s="80">
        <v>2.666</v>
      </c>
      <c r="S29" s="80">
        <v>2.974</v>
      </c>
      <c r="T29" s="80">
        <v>1.12</v>
      </c>
      <c r="U29" s="81">
        <v>3.786</v>
      </c>
      <c r="V29" s="90"/>
      <c r="W29" s="90"/>
      <c r="X29" s="90"/>
      <c r="Y29" s="90"/>
      <c r="Z29" s="90"/>
      <c r="AA29" s="90"/>
    </row>
    <row r="30" spans="1:27" s="82" customFormat="1" ht="14.25" customHeight="1">
      <c r="A30" s="57">
        <v>8</v>
      </c>
      <c r="B30" s="60" t="s">
        <v>140</v>
      </c>
      <c r="C30" s="174" t="str">
        <f>VLOOKUP($A30,'Caractéristiques des enquêtes'!$A$2:$C$210,3,0)</f>
        <v>EMD</v>
      </c>
      <c r="D30" s="61">
        <v>1978</v>
      </c>
      <c r="E30" s="169">
        <v>604000</v>
      </c>
      <c r="F30" s="169">
        <v>34</v>
      </c>
      <c r="G30" s="167" t="s">
        <v>538</v>
      </c>
      <c r="H30" s="79">
        <v>0.786</v>
      </c>
      <c r="I30" s="79">
        <v>0.174</v>
      </c>
      <c r="J30" s="79">
        <v>0.258</v>
      </c>
      <c r="K30" s="79">
        <v>0.026</v>
      </c>
      <c r="L30" s="79">
        <v>0.151</v>
      </c>
      <c r="M30" s="79">
        <v>1.093</v>
      </c>
      <c r="N30" s="79">
        <v>0.323</v>
      </c>
      <c r="O30" s="79">
        <v>0.019</v>
      </c>
      <c r="P30" s="80">
        <v>0.96</v>
      </c>
      <c r="Q30" s="80">
        <v>0.28400000000000003</v>
      </c>
      <c r="R30" s="80">
        <v>1.416</v>
      </c>
      <c r="S30" s="80">
        <v>2.044</v>
      </c>
      <c r="T30" s="80">
        <v>1.4140000000000001</v>
      </c>
      <c r="U30" s="81">
        <v>2.83</v>
      </c>
      <c r="V30" s="90"/>
      <c r="W30" s="90"/>
      <c r="X30" s="90"/>
      <c r="Y30" s="90"/>
      <c r="Z30" s="90"/>
      <c r="AA30" s="90"/>
    </row>
    <row r="31" spans="1:27" ht="14.25" customHeight="1">
      <c r="A31" s="57">
        <v>30</v>
      </c>
      <c r="B31" s="60" t="s">
        <v>143</v>
      </c>
      <c r="C31" s="174" t="str">
        <f>VLOOKUP($A31,'Caractéristiques des enquêtes'!$A$2:$C$210,3,0)</f>
        <v>EMD</v>
      </c>
      <c r="D31" s="61">
        <v>1990</v>
      </c>
      <c r="E31" s="169">
        <v>762000</v>
      </c>
      <c r="F31" s="169">
        <v>74</v>
      </c>
      <c r="G31" s="167" t="s">
        <v>538</v>
      </c>
      <c r="H31" s="79">
        <v>0.62</v>
      </c>
      <c r="I31" s="79">
        <v>0.111</v>
      </c>
      <c r="J31" s="79">
        <v>0.227</v>
      </c>
      <c r="K31" s="79">
        <v>0.07</v>
      </c>
      <c r="L31" s="79">
        <v>0.066</v>
      </c>
      <c r="M31" s="79">
        <v>1.518</v>
      </c>
      <c r="N31" s="79">
        <v>0.456</v>
      </c>
      <c r="O31" s="79">
        <v>0.04</v>
      </c>
      <c r="P31" s="80">
        <v>0.731</v>
      </c>
      <c r="Q31" s="80">
        <v>0.29700000000000004</v>
      </c>
      <c r="R31" s="80">
        <v>1.974</v>
      </c>
      <c r="S31" s="80">
        <v>2.488</v>
      </c>
      <c r="T31" s="80">
        <v>1.1340000000000001</v>
      </c>
      <c r="U31" s="81">
        <v>3.108</v>
      </c>
      <c r="V31" s="90"/>
      <c r="W31" s="90"/>
      <c r="X31" s="90"/>
      <c r="Y31" s="90"/>
      <c r="Z31" s="90"/>
      <c r="AA31" s="90"/>
    </row>
    <row r="32" spans="1:27" ht="14.25" customHeight="1">
      <c r="A32" s="57">
        <v>60</v>
      </c>
      <c r="B32" s="60" t="s">
        <v>143</v>
      </c>
      <c r="C32" s="174" t="str">
        <f>VLOOKUP($A32,'Caractéristiques des enquêtes'!$A$2:$C$210,3,0)</f>
        <v>EMD</v>
      </c>
      <c r="D32" s="61">
        <v>1998</v>
      </c>
      <c r="E32" s="169">
        <v>801000</v>
      </c>
      <c r="F32" s="169">
        <v>96</v>
      </c>
      <c r="G32" s="167" t="s">
        <v>538</v>
      </c>
      <c r="H32" s="83">
        <v>0.7</v>
      </c>
      <c r="I32" s="83">
        <v>0.1</v>
      </c>
      <c r="J32" s="83">
        <v>0.23</v>
      </c>
      <c r="K32" s="83">
        <v>0.05</v>
      </c>
      <c r="L32" s="83">
        <v>0.05</v>
      </c>
      <c r="M32" s="83">
        <v>1.88</v>
      </c>
      <c r="N32" s="83">
        <v>0.53</v>
      </c>
      <c r="O32" s="83">
        <v>0.03</v>
      </c>
      <c r="P32" s="80">
        <v>0.8</v>
      </c>
      <c r="Q32" s="80">
        <v>0.28</v>
      </c>
      <c r="R32" s="80">
        <v>2.41</v>
      </c>
      <c r="S32" s="80">
        <v>2.87</v>
      </c>
      <c r="T32" s="80">
        <v>1.16</v>
      </c>
      <c r="U32" s="81">
        <v>3.57</v>
      </c>
      <c r="V32" s="90"/>
      <c r="W32" s="90"/>
      <c r="X32" s="90"/>
      <c r="Y32" s="90"/>
      <c r="Z32" s="90"/>
      <c r="AA32" s="90"/>
    </row>
    <row r="33" spans="1:27" ht="14.25" customHeight="1">
      <c r="A33" s="57">
        <v>107</v>
      </c>
      <c r="B33" s="60" t="s">
        <v>147</v>
      </c>
      <c r="C33" s="174" t="str">
        <f>VLOOKUP($A33,'Caractéristiques des enquêtes'!$A$2:$C$210,3,0)</f>
        <v>EDGT</v>
      </c>
      <c r="D33" s="61">
        <v>2009</v>
      </c>
      <c r="E33" s="169">
        <v>881000</v>
      </c>
      <c r="F33" s="169">
        <v>96</v>
      </c>
      <c r="G33" s="167" t="s">
        <v>538</v>
      </c>
      <c r="H33" s="83">
        <v>0.77</v>
      </c>
      <c r="I33" s="83">
        <v>0.12</v>
      </c>
      <c r="J33" s="83">
        <v>0.3</v>
      </c>
      <c r="K33" s="83">
        <v>0.04</v>
      </c>
      <c r="L33" s="83">
        <v>0.05</v>
      </c>
      <c r="M33" s="83">
        <v>1.8</v>
      </c>
      <c r="N33" s="83">
        <v>0.54</v>
      </c>
      <c r="O33" s="83">
        <v>0.06</v>
      </c>
      <c r="P33" s="80">
        <v>0.89</v>
      </c>
      <c r="Q33" s="80">
        <v>0.34</v>
      </c>
      <c r="R33" s="80">
        <v>2.34</v>
      </c>
      <c r="S33" s="80">
        <v>2.91</v>
      </c>
      <c r="T33" s="80">
        <v>1.34</v>
      </c>
      <c r="U33" s="81">
        <v>3.68</v>
      </c>
      <c r="V33" s="90"/>
      <c r="W33" s="90"/>
      <c r="X33" s="90"/>
      <c r="Y33" s="90"/>
      <c r="Z33" s="90"/>
      <c r="AA33" s="90"/>
    </row>
    <row r="34" spans="1:27" ht="14.25" customHeight="1">
      <c r="A34" s="57">
        <v>211</v>
      </c>
      <c r="B34" s="195" t="s">
        <v>618</v>
      </c>
      <c r="C34" s="203" t="s">
        <v>542</v>
      </c>
      <c r="D34" s="197">
        <v>2022</v>
      </c>
      <c r="E34" s="204">
        <v>1602300</v>
      </c>
      <c r="F34" s="206">
        <v>545</v>
      </c>
      <c r="G34" s="205" t="s">
        <v>538</v>
      </c>
      <c r="H34" s="83">
        <v>0.77936</v>
      </c>
      <c r="I34" s="83">
        <v>0.17381</v>
      </c>
      <c r="J34" s="83">
        <v>0.2405</v>
      </c>
      <c r="K34" s="83">
        <v>0.05331</v>
      </c>
      <c r="L34" s="83">
        <v>0.03592</v>
      </c>
      <c r="M34" s="83">
        <v>1.52742</v>
      </c>
      <c r="N34" s="83">
        <v>0.39364</v>
      </c>
      <c r="O34" s="83">
        <v>0.05977</v>
      </c>
      <c r="P34" s="80">
        <f>H34+I34</f>
        <v>0.9531700000000001</v>
      </c>
      <c r="Q34" s="80">
        <f>J34+K34</f>
        <v>0.29381</v>
      </c>
      <c r="R34" s="80">
        <f>M34+N34</f>
        <v>1.92106</v>
      </c>
      <c r="S34" s="80">
        <f>SUM(I34:O34)</f>
        <v>2.4843699999999997</v>
      </c>
      <c r="T34" s="80">
        <f>H34+I34+J34+K34+L34+O34</f>
        <v>1.34267</v>
      </c>
      <c r="U34" s="81">
        <f>SUM(H34:O34)</f>
        <v>3.26373</v>
      </c>
      <c r="V34" s="90"/>
      <c r="W34" s="90"/>
      <c r="X34" s="90"/>
      <c r="Y34" s="90"/>
      <c r="Z34" s="90"/>
      <c r="AA34" s="90"/>
    </row>
    <row r="35" spans="1:27" ht="14.25" customHeight="1">
      <c r="A35" s="57">
        <v>197</v>
      </c>
      <c r="B35" s="60" t="s">
        <v>575</v>
      </c>
      <c r="C35" s="140" t="s">
        <v>542</v>
      </c>
      <c r="D35" s="61">
        <v>2019</v>
      </c>
      <c r="E35" s="169">
        <v>71600</v>
      </c>
      <c r="F35" s="63">
        <v>84</v>
      </c>
      <c r="G35" s="167" t="s">
        <v>538</v>
      </c>
      <c r="H35" s="83">
        <v>0.99775</v>
      </c>
      <c r="I35" s="83">
        <v>0.05548</v>
      </c>
      <c r="J35" s="83">
        <v>0.0179</v>
      </c>
      <c r="K35" s="83">
        <v>0.20702</v>
      </c>
      <c r="L35" s="83">
        <v>0.01305</v>
      </c>
      <c r="M35" s="83">
        <v>1.94414</v>
      </c>
      <c r="N35" s="83">
        <v>0.48426</v>
      </c>
      <c r="O35" s="83">
        <v>0.03638</v>
      </c>
      <c r="P35" s="80">
        <f>H35+I35</f>
        <v>1.05323</v>
      </c>
      <c r="Q35" s="80">
        <f>J35+K35</f>
        <v>0.22492</v>
      </c>
      <c r="R35" s="80">
        <f>M35+N35</f>
        <v>2.4284</v>
      </c>
      <c r="S35" s="80">
        <f>SUM(I35:O35)</f>
        <v>2.7582299999999997</v>
      </c>
      <c r="T35" s="80">
        <f>H35+I35+J35+K35+L35+O35</f>
        <v>1.3275800000000002</v>
      </c>
      <c r="U35" s="81">
        <f>SUM(H35:O35)</f>
        <v>3.7559799999999997</v>
      </c>
      <c r="V35" s="90"/>
      <c r="W35" s="90"/>
      <c r="X35" s="90"/>
      <c r="Y35" s="90"/>
      <c r="Z35" s="90"/>
      <c r="AA35" s="90"/>
    </row>
    <row r="36" spans="1:27" ht="14.25" customHeight="1">
      <c r="A36" s="57">
        <v>75</v>
      </c>
      <c r="B36" s="60" t="s">
        <v>148</v>
      </c>
      <c r="C36" s="174" t="str">
        <f>VLOOKUP($A36,'Caractéristiques des enquêtes'!$A$2:$C$210,3,0)</f>
        <v>EMD</v>
      </c>
      <c r="D36" s="61">
        <v>2003</v>
      </c>
      <c r="E36" s="169">
        <v>203000</v>
      </c>
      <c r="F36" s="169">
        <v>8</v>
      </c>
      <c r="G36" s="167" t="s">
        <v>538</v>
      </c>
      <c r="H36" s="79">
        <v>1.033</v>
      </c>
      <c r="I36" s="79">
        <v>0.032</v>
      </c>
      <c r="J36" s="79">
        <v>0.277</v>
      </c>
      <c r="K36" s="79">
        <v>0.037</v>
      </c>
      <c r="L36" s="79">
        <v>0.035</v>
      </c>
      <c r="M36" s="79">
        <v>1.987</v>
      </c>
      <c r="N36" s="79">
        <v>0.632</v>
      </c>
      <c r="O36" s="79">
        <v>0.056</v>
      </c>
      <c r="P36" s="80">
        <v>1.065</v>
      </c>
      <c r="Q36" s="80">
        <v>0.314</v>
      </c>
      <c r="R36" s="80">
        <v>2.619</v>
      </c>
      <c r="S36" s="80">
        <v>3.0559999999999996</v>
      </c>
      <c r="T36" s="80">
        <v>1.47</v>
      </c>
      <c r="U36" s="81">
        <v>4.0889999999999995</v>
      </c>
      <c r="V36" s="90"/>
      <c r="W36" s="90"/>
      <c r="X36" s="90"/>
      <c r="Y36" s="90"/>
      <c r="Z36" s="90"/>
      <c r="AA36" s="90"/>
    </row>
    <row r="37" spans="1:27" ht="14.25" customHeight="1">
      <c r="A37" s="57">
        <v>189</v>
      </c>
      <c r="B37" s="60" t="s">
        <v>556</v>
      </c>
      <c r="C37" s="174" t="str">
        <f>VLOOKUP($A37,'Caractéristiques des enquêtes'!$A$2:$C$210,3,0)</f>
        <v>EMC²</v>
      </c>
      <c r="D37" s="61">
        <v>2018</v>
      </c>
      <c r="E37" s="169">
        <v>404300</v>
      </c>
      <c r="F37" s="67">
        <v>103</v>
      </c>
      <c r="G37" s="167" t="s">
        <v>538</v>
      </c>
      <c r="H37" s="79">
        <v>0.87955</v>
      </c>
      <c r="I37" s="79">
        <v>0.04695</v>
      </c>
      <c r="J37" s="79">
        <v>0.14195</v>
      </c>
      <c r="K37" s="79">
        <v>0.07547</v>
      </c>
      <c r="L37" s="79">
        <v>0.02793</v>
      </c>
      <c r="M37" s="79">
        <v>1.9048</v>
      </c>
      <c r="N37" s="79">
        <v>0.45088</v>
      </c>
      <c r="O37" s="79">
        <v>0.05963</v>
      </c>
      <c r="P37" s="80">
        <f>H37+I37</f>
        <v>0.9265000000000001</v>
      </c>
      <c r="Q37" s="80">
        <f>J37+K37</f>
        <v>0.21742</v>
      </c>
      <c r="R37" s="80">
        <f>M37+N37</f>
        <v>2.35568</v>
      </c>
      <c r="S37" s="80">
        <f>SUM(I37:O37)</f>
        <v>2.70761</v>
      </c>
      <c r="T37" s="80">
        <f>H37+I37+J37+K37+L37+O37</f>
        <v>1.2314800000000001</v>
      </c>
      <c r="U37" s="81">
        <f>SUM(H37:O37)</f>
        <v>3.58716</v>
      </c>
      <c r="V37" s="90"/>
      <c r="W37" s="90"/>
      <c r="X37" s="90"/>
      <c r="Y37" s="90"/>
      <c r="Z37" s="90"/>
      <c r="AA37" s="90"/>
    </row>
    <row r="38" spans="1:27" ht="14.25" customHeight="1">
      <c r="A38" s="57">
        <v>124</v>
      </c>
      <c r="B38" s="60" t="s">
        <v>151</v>
      </c>
      <c r="C38" s="174" t="str">
        <f>VLOOKUP($A38,'Caractéristiques des enquêtes'!$A$2:$C$210,3,0)</f>
        <v>EDGT</v>
      </c>
      <c r="D38" s="61">
        <v>2011</v>
      </c>
      <c r="E38" s="169">
        <v>209000</v>
      </c>
      <c r="F38" s="169">
        <v>29</v>
      </c>
      <c r="G38" s="167" t="s">
        <v>538</v>
      </c>
      <c r="H38" s="79">
        <v>1.0883731842041016</v>
      </c>
      <c r="I38" s="79">
        <v>0.060478899627923965</v>
      </c>
      <c r="J38" s="79">
        <v>0.31182214617729187</v>
      </c>
      <c r="K38" s="79">
        <v>0.030310794711112976</v>
      </c>
      <c r="L38" s="79">
        <v>0.018880898132920265</v>
      </c>
      <c r="M38" s="79">
        <v>1.781813383102417</v>
      </c>
      <c r="N38" s="79">
        <v>0.5066193342208862</v>
      </c>
      <c r="O38" s="79">
        <v>0.052465613931417465</v>
      </c>
      <c r="P38" s="80">
        <v>1.1488520838320255</v>
      </c>
      <c r="Q38" s="80">
        <v>0.34213294088840485</v>
      </c>
      <c r="R38" s="80">
        <v>2.2884327173233032</v>
      </c>
      <c r="S38" s="80">
        <v>2.7623910699039698</v>
      </c>
      <c r="T38" s="80">
        <v>1.562331536784768</v>
      </c>
      <c r="U38" s="81">
        <v>3.8507642541080713</v>
      </c>
      <c r="V38" s="90"/>
      <c r="W38" s="90"/>
      <c r="X38" s="90"/>
      <c r="Y38" s="90"/>
      <c r="Z38" s="90"/>
      <c r="AA38" s="90"/>
    </row>
    <row r="39" spans="1:27" ht="14.25" customHeight="1">
      <c r="A39" s="57">
        <v>210</v>
      </c>
      <c r="B39" s="195" t="s">
        <v>615</v>
      </c>
      <c r="C39" s="203" t="s">
        <v>542</v>
      </c>
      <c r="D39" s="197">
        <v>2022</v>
      </c>
      <c r="E39" s="204">
        <v>681900</v>
      </c>
      <c r="F39" s="206">
        <v>528</v>
      </c>
      <c r="G39" s="205" t="s">
        <v>538</v>
      </c>
      <c r="H39" s="79">
        <v>0.91296</v>
      </c>
      <c r="I39" s="79">
        <v>0.09615</v>
      </c>
      <c r="J39" s="79">
        <v>0.1261</v>
      </c>
      <c r="K39" s="79">
        <v>0.06803</v>
      </c>
      <c r="L39" s="79">
        <v>0.02496</v>
      </c>
      <c r="M39" s="79">
        <v>1.64045</v>
      </c>
      <c r="N39" s="79">
        <v>0.44587</v>
      </c>
      <c r="O39" s="79">
        <v>0.07928</v>
      </c>
      <c r="P39" s="80">
        <f>H39+I39</f>
        <v>1.00911</v>
      </c>
      <c r="Q39" s="80">
        <f>J39+K39</f>
        <v>0.19412999999999997</v>
      </c>
      <c r="R39" s="80">
        <f>M39+N39</f>
        <v>2.0863199999999997</v>
      </c>
      <c r="S39" s="80">
        <f>SUM(I39:O39)</f>
        <v>2.4808399999999997</v>
      </c>
      <c r="T39" s="80">
        <f>H39+I39+J39+K39+L39+O39</f>
        <v>1.30748</v>
      </c>
      <c r="U39" s="81">
        <f>SUM(H39:O39)</f>
        <v>3.3937999999999997</v>
      </c>
      <c r="V39" s="90"/>
      <c r="W39" s="90"/>
      <c r="X39" s="90"/>
      <c r="Y39" s="90"/>
      <c r="Z39" s="90"/>
      <c r="AA39" s="90"/>
    </row>
    <row r="40" spans="1:27" ht="14.25" customHeight="1">
      <c r="A40" s="57">
        <v>118</v>
      </c>
      <c r="B40" s="60" t="s">
        <v>154</v>
      </c>
      <c r="C40" s="174" t="str">
        <f>VLOOKUP($A40,'Caractéristiques des enquêtes'!$A$2:$C$210,3,0)</f>
        <v>EMD</v>
      </c>
      <c r="D40" s="61">
        <v>2010</v>
      </c>
      <c r="E40" s="169">
        <v>117000</v>
      </c>
      <c r="F40" s="169">
        <v>4</v>
      </c>
      <c r="G40" s="167" t="s">
        <v>538</v>
      </c>
      <c r="H40" s="83">
        <v>0.809</v>
      </c>
      <c r="I40" s="83">
        <v>0.13</v>
      </c>
      <c r="J40" s="83">
        <v>0.109</v>
      </c>
      <c r="K40" s="83">
        <v>0.11</v>
      </c>
      <c r="L40" s="83">
        <v>0.118</v>
      </c>
      <c r="M40" s="83">
        <v>1.305</v>
      </c>
      <c r="N40" s="83">
        <v>0.583</v>
      </c>
      <c r="O40" s="83">
        <v>0.024</v>
      </c>
      <c r="P40" s="80">
        <v>0.9390000000000001</v>
      </c>
      <c r="Q40" s="80">
        <v>0.219</v>
      </c>
      <c r="R40" s="80">
        <v>1.888</v>
      </c>
      <c r="S40" s="80">
        <v>2.3790000000000004</v>
      </c>
      <c r="T40" s="80">
        <v>1.3</v>
      </c>
      <c r="U40" s="81">
        <v>3.1880000000000006</v>
      </c>
      <c r="V40" s="90"/>
      <c r="W40" s="90"/>
      <c r="X40" s="90"/>
      <c r="Y40" s="90"/>
      <c r="Z40" s="90"/>
      <c r="AA40" s="90"/>
    </row>
    <row r="41" spans="1:27" ht="14.25" customHeight="1">
      <c r="A41" s="57">
        <v>97</v>
      </c>
      <c r="B41" s="60" t="s">
        <v>157</v>
      </c>
      <c r="C41" s="174" t="str">
        <f>VLOOKUP($A41,'Caractéristiques des enquêtes'!$A$2:$C$210,3,0)</f>
        <v>EDGT</v>
      </c>
      <c r="D41" s="61">
        <v>2007</v>
      </c>
      <c r="E41" s="169">
        <v>180000</v>
      </c>
      <c r="F41" s="169">
        <v>49</v>
      </c>
      <c r="G41" s="167" t="s">
        <v>538</v>
      </c>
      <c r="H41" s="79">
        <v>1.044</v>
      </c>
      <c r="I41" s="79">
        <v>0.063</v>
      </c>
      <c r="J41" s="79">
        <v>0.153</v>
      </c>
      <c r="K41" s="79">
        <v>0.061</v>
      </c>
      <c r="L41" s="79">
        <v>0.04</v>
      </c>
      <c r="M41" s="79">
        <v>2.032</v>
      </c>
      <c r="N41" s="79">
        <v>0.628</v>
      </c>
      <c r="O41" s="79">
        <v>0.034</v>
      </c>
      <c r="P41" s="80">
        <v>1.107</v>
      </c>
      <c r="Q41" s="80">
        <v>0.214</v>
      </c>
      <c r="R41" s="80">
        <v>2.66</v>
      </c>
      <c r="S41" s="80">
        <v>3.0109999999999997</v>
      </c>
      <c r="T41" s="80">
        <v>1.395</v>
      </c>
      <c r="U41" s="81">
        <v>4.055</v>
      </c>
      <c r="V41" s="90"/>
      <c r="W41" s="90"/>
      <c r="X41" s="90"/>
      <c r="Y41" s="90"/>
      <c r="Z41" s="90"/>
      <c r="AA41" s="90"/>
    </row>
    <row r="42" spans="1:27" ht="14.25" customHeight="1">
      <c r="A42" s="57">
        <v>209</v>
      </c>
      <c r="B42" s="195" t="s">
        <v>613</v>
      </c>
      <c r="C42" s="203" t="s">
        <v>542</v>
      </c>
      <c r="D42" s="197">
        <v>2022</v>
      </c>
      <c r="E42" s="204">
        <v>272800</v>
      </c>
      <c r="F42" s="206">
        <v>151</v>
      </c>
      <c r="G42" s="205" t="s">
        <v>538</v>
      </c>
      <c r="H42" s="79">
        <v>1.0247</v>
      </c>
      <c r="I42" s="79">
        <v>0.18213</v>
      </c>
      <c r="J42" s="79">
        <v>0.12018</v>
      </c>
      <c r="K42" s="79">
        <v>0.0719</v>
      </c>
      <c r="L42" s="79">
        <v>0.02557</v>
      </c>
      <c r="M42" s="79">
        <v>1.65552</v>
      </c>
      <c r="N42" s="79">
        <v>0.45838</v>
      </c>
      <c r="O42" s="79">
        <v>0.08532</v>
      </c>
      <c r="P42" s="80">
        <f>H42+I42</f>
        <v>1.2068299999999998</v>
      </c>
      <c r="Q42" s="80">
        <f>J42+K42</f>
        <v>0.19208</v>
      </c>
      <c r="R42" s="80">
        <f>M42+N42</f>
        <v>2.1139</v>
      </c>
      <c r="S42" s="80">
        <f>SUM(I42:O42)</f>
        <v>2.5989999999999998</v>
      </c>
      <c r="T42" s="80">
        <f>H42+I42+J42+K42+L42+O42</f>
        <v>1.5098</v>
      </c>
      <c r="U42" s="81">
        <f>SUM(H42:O42)</f>
        <v>3.6237</v>
      </c>
      <c r="V42" s="90"/>
      <c r="W42" s="90"/>
      <c r="X42" s="90"/>
      <c r="Y42" s="90"/>
      <c r="Z42" s="90"/>
      <c r="AA42" s="90"/>
    </row>
    <row r="43" spans="1:27" ht="14.25" customHeight="1">
      <c r="A43" s="57">
        <v>47</v>
      </c>
      <c r="B43" s="60" t="s">
        <v>160</v>
      </c>
      <c r="C43" s="174" t="str">
        <f>VLOOKUP($A43,'Caractéristiques des enquêtes'!$A$2:$C$210,3,0)</f>
        <v>EMD</v>
      </c>
      <c r="D43" s="61">
        <v>1994</v>
      </c>
      <c r="E43" s="169">
        <v>87000</v>
      </c>
      <c r="F43" s="169">
        <v>5</v>
      </c>
      <c r="G43" s="167" t="s">
        <v>538</v>
      </c>
      <c r="H43" s="79">
        <v>1.084</v>
      </c>
      <c r="I43" s="79">
        <v>0.106</v>
      </c>
      <c r="J43" s="79">
        <v>0.162</v>
      </c>
      <c r="K43" s="79">
        <v>0.056</v>
      </c>
      <c r="L43" s="79">
        <v>0.091</v>
      </c>
      <c r="M43" s="79">
        <v>1.623</v>
      </c>
      <c r="N43" s="79">
        <v>0.61</v>
      </c>
      <c r="O43" s="79">
        <v>0.03</v>
      </c>
      <c r="P43" s="80">
        <v>1.19</v>
      </c>
      <c r="Q43" s="80">
        <v>0.218</v>
      </c>
      <c r="R43" s="80">
        <v>2.233</v>
      </c>
      <c r="S43" s="80">
        <v>2.6779999999999995</v>
      </c>
      <c r="T43" s="80">
        <v>1.5289999999999995</v>
      </c>
      <c r="U43" s="81">
        <v>3.7619999999999996</v>
      </c>
      <c r="V43" s="90"/>
      <c r="W43" s="90"/>
      <c r="X43" s="90"/>
      <c r="Y43" s="90"/>
      <c r="Z43" s="90"/>
      <c r="AA43" s="90"/>
    </row>
    <row r="44" spans="1:27" ht="14.25" customHeight="1">
      <c r="A44" s="57">
        <v>43</v>
      </c>
      <c r="B44" s="60" t="s">
        <v>163</v>
      </c>
      <c r="C44" s="174" t="str">
        <f>VLOOKUP($A44,'Caractéristiques des enquêtes'!$A$2:$C$210,3,0)</f>
        <v>EMD</v>
      </c>
      <c r="D44" s="61">
        <v>1992</v>
      </c>
      <c r="E44" s="169">
        <v>323000</v>
      </c>
      <c r="F44" s="169">
        <v>45</v>
      </c>
      <c r="G44" s="167" t="s">
        <v>538</v>
      </c>
      <c r="H44" s="79">
        <v>0.809</v>
      </c>
      <c r="I44" s="79">
        <v>0.064</v>
      </c>
      <c r="J44" s="79">
        <v>0.206</v>
      </c>
      <c r="K44" s="79">
        <v>0.087</v>
      </c>
      <c r="L44" s="79">
        <v>0.052</v>
      </c>
      <c r="M44" s="79">
        <v>1.629</v>
      </c>
      <c r="N44" s="79">
        <v>0.513</v>
      </c>
      <c r="O44" s="79">
        <v>0.032</v>
      </c>
      <c r="P44" s="80">
        <v>0.873</v>
      </c>
      <c r="Q44" s="80">
        <v>0.293</v>
      </c>
      <c r="R44" s="80">
        <v>2.142</v>
      </c>
      <c r="S44" s="80">
        <v>2.5829999999999997</v>
      </c>
      <c r="T44" s="80">
        <v>1.25</v>
      </c>
      <c r="U44" s="81">
        <v>3.392</v>
      </c>
      <c r="V44" s="90"/>
      <c r="W44" s="90"/>
      <c r="X44" s="90"/>
      <c r="Y44" s="90"/>
      <c r="Z44" s="90"/>
      <c r="AA44" s="90"/>
    </row>
    <row r="45" spans="1:27" ht="14.25" customHeight="1">
      <c r="A45" s="57">
        <v>76</v>
      </c>
      <c r="B45" s="60" t="s">
        <v>163</v>
      </c>
      <c r="C45" s="174" t="str">
        <f>VLOOKUP($A45,'Caractéristiques des enquêtes'!$A$2:$C$210,3,0)</f>
        <v>EMD</v>
      </c>
      <c r="D45" s="61">
        <v>2003</v>
      </c>
      <c r="E45" s="169">
        <v>344000</v>
      </c>
      <c r="F45" s="169">
        <v>58</v>
      </c>
      <c r="G45" s="167" t="s">
        <v>538</v>
      </c>
      <c r="H45" s="79">
        <v>1.002</v>
      </c>
      <c r="I45" s="79">
        <v>0.032</v>
      </c>
      <c r="J45" s="79">
        <v>0.173</v>
      </c>
      <c r="K45" s="79">
        <v>0.073</v>
      </c>
      <c r="L45" s="79">
        <v>0.034</v>
      </c>
      <c r="M45" s="79">
        <v>1.897</v>
      </c>
      <c r="N45" s="79">
        <v>0.486</v>
      </c>
      <c r="O45" s="79">
        <v>0.03</v>
      </c>
      <c r="P45" s="80">
        <v>1.034</v>
      </c>
      <c r="Q45" s="80">
        <v>0.246</v>
      </c>
      <c r="R45" s="80">
        <v>2.383</v>
      </c>
      <c r="S45" s="80">
        <v>2.725</v>
      </c>
      <c r="T45" s="80">
        <v>1.3439999999999999</v>
      </c>
      <c r="U45" s="81">
        <v>3.727</v>
      </c>
      <c r="V45" s="90"/>
      <c r="W45" s="90"/>
      <c r="X45" s="90"/>
      <c r="Y45" s="90"/>
      <c r="Z45" s="90"/>
      <c r="AA45" s="90"/>
    </row>
    <row r="46" spans="1:27" ht="14.25" customHeight="1">
      <c r="A46" s="57">
        <v>131</v>
      </c>
      <c r="B46" s="60" t="s">
        <v>167</v>
      </c>
      <c r="C46" s="174" t="str">
        <f>VLOOKUP($A46,'Caractéristiques des enquêtes'!$A$2:$C$210,3,0)</f>
        <v>EDGT</v>
      </c>
      <c r="D46" s="61">
        <v>2012</v>
      </c>
      <c r="E46" s="169">
        <v>366000</v>
      </c>
      <c r="F46" s="169">
        <v>58</v>
      </c>
      <c r="G46" s="167" t="s">
        <v>538</v>
      </c>
      <c r="H46" s="84">
        <v>1.065</v>
      </c>
      <c r="I46" s="84">
        <v>0.031</v>
      </c>
      <c r="J46" s="84">
        <v>0.239</v>
      </c>
      <c r="K46" s="84">
        <v>0.045</v>
      </c>
      <c r="L46" s="84">
        <v>0.034</v>
      </c>
      <c r="M46" s="84">
        <v>1.853</v>
      </c>
      <c r="N46" s="84">
        <v>0.524</v>
      </c>
      <c r="O46" s="84">
        <v>0.066</v>
      </c>
      <c r="P46" s="80">
        <v>1.0959999999999999</v>
      </c>
      <c r="Q46" s="80">
        <v>0.284</v>
      </c>
      <c r="R46" s="80">
        <v>2.377</v>
      </c>
      <c r="S46" s="80">
        <v>2.792</v>
      </c>
      <c r="T46" s="80">
        <v>1.48</v>
      </c>
      <c r="U46" s="81">
        <v>3.8569999999999998</v>
      </c>
      <c r="V46" s="90"/>
      <c r="W46" s="90"/>
      <c r="X46" s="90"/>
      <c r="Y46" s="90"/>
      <c r="Z46" s="90"/>
      <c r="AA46" s="90"/>
    </row>
    <row r="47" spans="1:27" ht="14.25" customHeight="1">
      <c r="A47" s="57">
        <v>128</v>
      </c>
      <c r="B47" s="60" t="s">
        <v>168</v>
      </c>
      <c r="C47" s="174" t="str">
        <f>VLOOKUP($A47,'Caractéristiques des enquêtes'!$A$2:$C$210,3,0)</f>
        <v>EDGT</v>
      </c>
      <c r="D47" s="61">
        <v>2012</v>
      </c>
      <c r="E47" s="169">
        <v>407000</v>
      </c>
      <c r="F47" s="169">
        <v>108</v>
      </c>
      <c r="G47" s="167" t="s">
        <v>538</v>
      </c>
      <c r="H47" s="84">
        <v>1.039</v>
      </c>
      <c r="I47" s="84">
        <v>0.032</v>
      </c>
      <c r="J47" s="84">
        <v>0.218</v>
      </c>
      <c r="K47" s="84">
        <v>0.057</v>
      </c>
      <c r="L47" s="84">
        <v>0.034</v>
      </c>
      <c r="M47" s="84">
        <v>1.913</v>
      </c>
      <c r="N47" s="84">
        <v>0.539</v>
      </c>
      <c r="O47" s="84">
        <v>0.074</v>
      </c>
      <c r="P47" s="80">
        <v>1.071</v>
      </c>
      <c r="Q47" s="80">
        <v>0.275</v>
      </c>
      <c r="R47" s="80">
        <v>2.452</v>
      </c>
      <c r="S47" s="80">
        <v>2.867</v>
      </c>
      <c r="T47" s="80">
        <v>1.4540000000000002</v>
      </c>
      <c r="U47" s="81">
        <v>3.906</v>
      </c>
      <c r="V47" s="90"/>
      <c r="W47" s="90"/>
      <c r="X47" s="90"/>
      <c r="Y47" s="90"/>
      <c r="Z47" s="90"/>
      <c r="AA47" s="90"/>
    </row>
    <row r="48" spans="1:27" ht="14.25" customHeight="1">
      <c r="A48" s="57">
        <v>129</v>
      </c>
      <c r="B48" s="60" t="s">
        <v>65</v>
      </c>
      <c r="C48" s="174" t="str">
        <f>VLOOKUP($A48,'Caractéristiques des enquêtes'!$A$2:$C$210,3,0)</f>
        <v>EDGT</v>
      </c>
      <c r="D48" s="61">
        <v>2012</v>
      </c>
      <c r="E48" s="169">
        <v>247000</v>
      </c>
      <c r="F48" s="169">
        <v>236</v>
      </c>
      <c r="G48" s="167" t="s">
        <v>538</v>
      </c>
      <c r="H48" s="84">
        <v>0.738</v>
      </c>
      <c r="I48" s="84">
        <v>0.061</v>
      </c>
      <c r="J48" s="84">
        <v>0.046</v>
      </c>
      <c r="K48" s="84">
        <v>0.116</v>
      </c>
      <c r="L48" s="84">
        <v>0.029</v>
      </c>
      <c r="M48" s="84">
        <v>1.69</v>
      </c>
      <c r="N48" s="84">
        <v>0.399</v>
      </c>
      <c r="O48" s="84">
        <v>0.033</v>
      </c>
      <c r="P48" s="80">
        <v>0.7989999999999999</v>
      </c>
      <c r="Q48" s="80">
        <v>0.162</v>
      </c>
      <c r="R48" s="80">
        <v>2.089</v>
      </c>
      <c r="S48" s="80">
        <v>2.3739999999999997</v>
      </c>
      <c r="T48" s="80">
        <v>1.0229999999999997</v>
      </c>
      <c r="U48" s="81">
        <v>3.1119999999999997</v>
      </c>
      <c r="V48" s="90"/>
      <c r="W48" s="90"/>
      <c r="X48" s="90"/>
      <c r="Y48" s="90"/>
      <c r="Z48" s="90"/>
      <c r="AA48" s="90"/>
    </row>
    <row r="49" spans="1:27" ht="14.25" customHeight="1">
      <c r="A49" s="57">
        <v>130</v>
      </c>
      <c r="B49" s="60" t="s">
        <v>66</v>
      </c>
      <c r="C49" s="174" t="str">
        <f>VLOOKUP($A49,'Caractéristiques des enquêtes'!$A$2:$C$210,3,0)</f>
        <v>EDGT</v>
      </c>
      <c r="D49" s="61">
        <v>2012</v>
      </c>
      <c r="E49" s="169">
        <v>654000</v>
      </c>
      <c r="F49" s="169">
        <v>344</v>
      </c>
      <c r="G49" s="167" t="s">
        <v>538</v>
      </c>
      <c r="H49" s="84">
        <v>0.925</v>
      </c>
      <c r="I49" s="84">
        <v>0.043</v>
      </c>
      <c r="J49" s="84">
        <v>0.153</v>
      </c>
      <c r="K49" s="84">
        <v>0.079</v>
      </c>
      <c r="L49" s="84">
        <v>0.032</v>
      </c>
      <c r="M49" s="84">
        <v>1.829</v>
      </c>
      <c r="N49" s="84">
        <v>0.486</v>
      </c>
      <c r="O49" s="84">
        <v>0.059</v>
      </c>
      <c r="P49" s="80">
        <v>0.9680000000000001</v>
      </c>
      <c r="Q49" s="80">
        <v>0.23199999999999998</v>
      </c>
      <c r="R49" s="80">
        <v>2.315</v>
      </c>
      <c r="S49" s="80">
        <v>2.681</v>
      </c>
      <c r="T49" s="80">
        <v>1.291</v>
      </c>
      <c r="U49" s="81">
        <v>3.606</v>
      </c>
      <c r="V49" s="90"/>
      <c r="W49" s="90"/>
      <c r="X49" s="90"/>
      <c r="Y49" s="90"/>
      <c r="Z49" s="90"/>
      <c r="AA49" s="90"/>
    </row>
    <row r="50" spans="1:27" ht="14.25" customHeight="1">
      <c r="A50" s="57">
        <v>24</v>
      </c>
      <c r="B50" s="60" t="s">
        <v>172</v>
      </c>
      <c r="C50" s="174" t="str">
        <f>VLOOKUP($A50,'Caractéristiques des enquêtes'!$A$2:$C$210,3,0)</f>
        <v>EMD</v>
      </c>
      <c r="D50" s="61">
        <v>1988</v>
      </c>
      <c r="E50" s="169">
        <v>221000</v>
      </c>
      <c r="F50" s="169">
        <v>13</v>
      </c>
      <c r="G50" s="167" t="s">
        <v>538</v>
      </c>
      <c r="H50" s="79">
        <v>1.357</v>
      </c>
      <c r="I50" s="79">
        <v>0.076</v>
      </c>
      <c r="J50" s="79">
        <v>0.487</v>
      </c>
      <c r="K50" s="79">
        <v>0.049</v>
      </c>
      <c r="L50" s="79">
        <v>0.049</v>
      </c>
      <c r="M50" s="79">
        <v>1.483</v>
      </c>
      <c r="N50" s="79">
        <v>0.45</v>
      </c>
      <c r="O50" s="79">
        <v>0.027</v>
      </c>
      <c r="P50" s="80">
        <v>1.433</v>
      </c>
      <c r="Q50" s="80">
        <v>0.536</v>
      </c>
      <c r="R50" s="80">
        <v>1.933</v>
      </c>
      <c r="S50" s="80">
        <v>2.6210000000000004</v>
      </c>
      <c r="T50" s="80">
        <v>2.045</v>
      </c>
      <c r="U50" s="81">
        <v>3.978</v>
      </c>
      <c r="V50" s="90"/>
      <c r="W50" s="90"/>
      <c r="X50" s="90"/>
      <c r="Y50" s="90"/>
      <c r="Z50" s="90"/>
      <c r="AA50" s="90"/>
    </row>
    <row r="51" spans="1:27" ht="14.25" customHeight="1">
      <c r="A51" s="57">
        <v>171</v>
      </c>
      <c r="B51" s="60" t="s">
        <v>503</v>
      </c>
      <c r="C51" s="174" t="str">
        <f>VLOOKUP($A51,'Caractéristiques des enquêtes'!$A$2:$C$210,3,0)</f>
        <v>EDGT</v>
      </c>
      <c r="D51" s="61">
        <v>2016</v>
      </c>
      <c r="E51" s="169">
        <v>237900</v>
      </c>
      <c r="F51" s="67">
        <v>24</v>
      </c>
      <c r="G51" s="167" t="s">
        <v>538</v>
      </c>
      <c r="H51" s="79">
        <v>1.04008</v>
      </c>
      <c r="I51" s="79">
        <v>0.07429</v>
      </c>
      <c r="J51" s="79">
        <v>0.43031</v>
      </c>
      <c r="K51" s="79">
        <v>0.02106</v>
      </c>
      <c r="L51" s="79">
        <v>0.00754</v>
      </c>
      <c r="M51" s="79">
        <v>1.4402</v>
      </c>
      <c r="N51" s="79">
        <v>0.38429</v>
      </c>
      <c r="O51" s="79">
        <v>0.02195</v>
      </c>
      <c r="P51" s="80">
        <v>1.1143699999999999</v>
      </c>
      <c r="Q51" s="80">
        <v>0.45137000000000005</v>
      </c>
      <c r="R51" s="80">
        <v>1.82449</v>
      </c>
      <c r="S51" s="80">
        <v>2.3796399999999998</v>
      </c>
      <c r="T51" s="80">
        <v>1.59523</v>
      </c>
      <c r="U51" s="81">
        <v>3.41972</v>
      </c>
      <c r="V51" s="90"/>
      <c r="W51" s="90"/>
      <c r="X51" s="90"/>
      <c r="Y51" s="90"/>
      <c r="Z51" s="90"/>
      <c r="AA51" s="90"/>
    </row>
    <row r="52" spans="1:27" ht="14.25" customHeight="1">
      <c r="A52" s="57">
        <v>172</v>
      </c>
      <c r="B52" s="60" t="s">
        <v>504</v>
      </c>
      <c r="C52" s="174" t="str">
        <f>VLOOKUP($A52,'Caractéristiques des enquêtes'!$A$2:$C$210,3,0)</f>
        <v>EDGT</v>
      </c>
      <c r="D52" s="61">
        <v>2016</v>
      </c>
      <c r="E52" s="169">
        <v>64700</v>
      </c>
      <c r="F52" s="67">
        <v>89</v>
      </c>
      <c r="G52" s="167" t="s">
        <v>538</v>
      </c>
      <c r="H52" s="79">
        <v>0.90371</v>
      </c>
      <c r="I52" s="79">
        <v>0.04166</v>
      </c>
      <c r="J52" s="79">
        <v>0.06398</v>
      </c>
      <c r="K52" s="79">
        <v>0.1615</v>
      </c>
      <c r="L52" s="79">
        <v>0.00807</v>
      </c>
      <c r="M52" s="79">
        <v>2.08049</v>
      </c>
      <c r="N52" s="79">
        <v>0.47747</v>
      </c>
      <c r="O52" s="79">
        <v>0.04059</v>
      </c>
      <c r="P52" s="80">
        <v>0.94537</v>
      </c>
      <c r="Q52" s="80">
        <v>0.22548</v>
      </c>
      <c r="R52" s="80">
        <v>2.55796</v>
      </c>
      <c r="S52" s="80">
        <v>2.87376</v>
      </c>
      <c r="T52" s="80">
        <v>1.2195099999999994</v>
      </c>
      <c r="U52" s="81">
        <v>3.7774699999999997</v>
      </c>
      <c r="V52" s="90"/>
      <c r="W52" s="90"/>
      <c r="X52" s="90"/>
      <c r="Y52" s="90"/>
      <c r="Z52" s="90"/>
      <c r="AA52" s="90"/>
    </row>
    <row r="53" spans="1:27" ht="14.25" customHeight="1">
      <c r="A53" s="57">
        <v>173</v>
      </c>
      <c r="B53" s="60" t="s">
        <v>505</v>
      </c>
      <c r="C53" s="174" t="str">
        <f>VLOOKUP($A53,'Caractéristiques des enquêtes'!$A$2:$C$210,3,0)</f>
        <v>EDGT</v>
      </c>
      <c r="D53" s="61">
        <v>2016</v>
      </c>
      <c r="E53" s="169">
        <v>302600</v>
      </c>
      <c r="F53" s="67">
        <v>113</v>
      </c>
      <c r="G53" s="167" t="s">
        <v>538</v>
      </c>
      <c r="H53" s="79">
        <v>1.01093</v>
      </c>
      <c r="I53" s="79">
        <v>0.06732</v>
      </c>
      <c r="J53" s="79">
        <v>0.35199</v>
      </c>
      <c r="K53" s="79">
        <v>0.05108</v>
      </c>
      <c r="L53" s="79">
        <v>0.00765</v>
      </c>
      <c r="M53" s="79">
        <v>1.57708</v>
      </c>
      <c r="N53" s="79">
        <v>0.40421</v>
      </c>
      <c r="O53" s="79">
        <v>0.02593</v>
      </c>
      <c r="P53" s="80">
        <v>1.0782500000000002</v>
      </c>
      <c r="Q53" s="80">
        <v>0.40307000000000004</v>
      </c>
      <c r="R53" s="80">
        <v>1.98129</v>
      </c>
      <c r="S53" s="80">
        <v>2.48526</v>
      </c>
      <c r="T53" s="80">
        <v>1.5149</v>
      </c>
      <c r="U53" s="81">
        <v>3.49619</v>
      </c>
      <c r="V53" s="90"/>
      <c r="W53" s="90"/>
      <c r="X53" s="90"/>
      <c r="Y53" s="90"/>
      <c r="Z53" s="90"/>
      <c r="AA53" s="90"/>
    </row>
    <row r="54" spans="1:27" ht="14.25" customHeight="1">
      <c r="A54" s="57">
        <v>53</v>
      </c>
      <c r="B54" s="60" t="s">
        <v>175</v>
      </c>
      <c r="C54" s="174" t="str">
        <f>VLOOKUP($A54,'Caractéristiques des enquêtes'!$A$2:$C$210,3,0)</f>
        <v>EMD</v>
      </c>
      <c r="D54" s="61">
        <v>1997</v>
      </c>
      <c r="E54" s="169">
        <v>174000</v>
      </c>
      <c r="F54" s="169">
        <v>28</v>
      </c>
      <c r="G54" s="167" t="s">
        <v>538</v>
      </c>
      <c r="H54" s="79">
        <v>0.976</v>
      </c>
      <c r="I54" s="79">
        <v>0.142</v>
      </c>
      <c r="J54" s="79">
        <v>0.126</v>
      </c>
      <c r="K54" s="79">
        <v>0.103</v>
      </c>
      <c r="L54" s="79">
        <v>0.038</v>
      </c>
      <c r="M54" s="79">
        <v>1.441</v>
      </c>
      <c r="N54" s="79">
        <v>0.66</v>
      </c>
      <c r="O54" s="79">
        <v>0.025</v>
      </c>
      <c r="P54" s="80">
        <v>1.1179999999999999</v>
      </c>
      <c r="Q54" s="80">
        <v>0.22899999999999998</v>
      </c>
      <c r="R54" s="80">
        <v>2.101</v>
      </c>
      <c r="S54" s="80">
        <v>2.535</v>
      </c>
      <c r="T54" s="80">
        <v>1.41</v>
      </c>
      <c r="U54" s="81">
        <v>3.5109999999999997</v>
      </c>
      <c r="V54" s="90"/>
      <c r="W54" s="90"/>
      <c r="X54" s="90"/>
      <c r="Y54" s="90"/>
      <c r="Z54" s="90"/>
      <c r="AA54" s="90"/>
    </row>
    <row r="55" spans="1:27" ht="14.25" customHeight="1">
      <c r="A55" s="57">
        <v>132</v>
      </c>
      <c r="B55" s="60" t="s">
        <v>178</v>
      </c>
      <c r="C55" s="174" t="str">
        <f>VLOOKUP($A55,'Caractéristiques des enquêtes'!$A$2:$C$210,3,0)</f>
        <v>EMD</v>
      </c>
      <c r="D55" s="61">
        <v>2012</v>
      </c>
      <c r="E55" s="169">
        <v>250000</v>
      </c>
      <c r="F55" s="169">
        <v>67</v>
      </c>
      <c r="G55" s="167" t="s">
        <v>538</v>
      </c>
      <c r="H55" s="79">
        <v>0.773</v>
      </c>
      <c r="I55" s="79">
        <v>0.084</v>
      </c>
      <c r="J55" s="79">
        <v>0.072</v>
      </c>
      <c r="K55" s="79">
        <v>0.104</v>
      </c>
      <c r="L55" s="79">
        <v>0.035</v>
      </c>
      <c r="M55" s="79">
        <v>1.636</v>
      </c>
      <c r="N55" s="79">
        <v>0.641</v>
      </c>
      <c r="O55" s="79">
        <v>0.047</v>
      </c>
      <c r="P55" s="80">
        <v>0.857</v>
      </c>
      <c r="Q55" s="80">
        <v>0.176</v>
      </c>
      <c r="R55" s="80">
        <v>2.277</v>
      </c>
      <c r="S55" s="80">
        <v>2.6189999999999998</v>
      </c>
      <c r="T55" s="80">
        <v>1.115</v>
      </c>
      <c r="U55" s="81">
        <v>3.392</v>
      </c>
      <c r="V55" s="90"/>
      <c r="W55" s="90"/>
      <c r="X55" s="90"/>
      <c r="Y55" s="90"/>
      <c r="Z55" s="90"/>
      <c r="AA55" s="90"/>
    </row>
    <row r="56" spans="1:27" ht="14.25" customHeight="1">
      <c r="A56" s="57">
        <v>133</v>
      </c>
      <c r="B56" s="60" t="s">
        <v>181</v>
      </c>
      <c r="C56" s="174" t="str">
        <f>VLOOKUP($A56,'Caractéristiques des enquêtes'!$A$2:$C$210,3,0)</f>
        <v>EMD</v>
      </c>
      <c r="D56" s="61">
        <v>2012</v>
      </c>
      <c r="E56" s="169">
        <v>174000</v>
      </c>
      <c r="F56" s="169">
        <v>28</v>
      </c>
      <c r="G56" s="167" t="s">
        <v>538</v>
      </c>
      <c r="H56" s="79">
        <v>0.903</v>
      </c>
      <c r="I56" s="79">
        <v>0.088</v>
      </c>
      <c r="J56" s="79">
        <v>0.098</v>
      </c>
      <c r="K56" s="79">
        <v>0.08</v>
      </c>
      <c r="L56" s="79">
        <v>0.038</v>
      </c>
      <c r="M56" s="79">
        <v>1.543</v>
      </c>
      <c r="N56" s="79">
        <v>0.629</v>
      </c>
      <c r="O56" s="79">
        <v>0.043</v>
      </c>
      <c r="P56" s="80">
        <v>0.991</v>
      </c>
      <c r="Q56" s="80">
        <v>0.178</v>
      </c>
      <c r="R56" s="80">
        <v>2.1719999999999997</v>
      </c>
      <c r="S56" s="80">
        <v>2.519</v>
      </c>
      <c r="T56" s="80">
        <v>1.25</v>
      </c>
      <c r="U56" s="81">
        <v>3.422</v>
      </c>
      <c r="V56" s="90"/>
      <c r="W56" s="90"/>
      <c r="X56" s="90"/>
      <c r="Y56" s="90"/>
      <c r="Z56" s="90"/>
      <c r="AA56" s="90"/>
    </row>
    <row r="57" spans="1:27" ht="14.25" customHeight="1">
      <c r="A57" s="57">
        <v>36</v>
      </c>
      <c r="B57" s="60" t="s">
        <v>182</v>
      </c>
      <c r="C57" s="174" t="str">
        <f>VLOOKUP($A57,'Caractéristiques des enquêtes'!$A$2:$C$210,3,0)</f>
        <v>EMD</v>
      </c>
      <c r="D57" s="61">
        <v>1991</v>
      </c>
      <c r="E57" s="169">
        <v>202000</v>
      </c>
      <c r="F57" s="169">
        <v>18</v>
      </c>
      <c r="G57" s="167" t="s">
        <v>538</v>
      </c>
      <c r="H57" s="79">
        <v>1.052</v>
      </c>
      <c r="I57" s="79">
        <v>0.143</v>
      </c>
      <c r="J57" s="79">
        <v>0.203</v>
      </c>
      <c r="K57" s="79">
        <v>0.082</v>
      </c>
      <c r="L57" s="79">
        <v>0.052</v>
      </c>
      <c r="M57" s="79">
        <v>1.453</v>
      </c>
      <c r="N57" s="79">
        <v>0.581</v>
      </c>
      <c r="O57" s="79">
        <v>0.038</v>
      </c>
      <c r="P57" s="80">
        <v>1.195</v>
      </c>
      <c r="Q57" s="80">
        <v>0.285</v>
      </c>
      <c r="R57" s="80">
        <v>2.034</v>
      </c>
      <c r="S57" s="80">
        <v>2.552</v>
      </c>
      <c r="T57" s="80">
        <v>1.57</v>
      </c>
      <c r="U57" s="81">
        <v>3.604</v>
      </c>
      <c r="V57" s="90"/>
      <c r="W57" s="90"/>
      <c r="X57" s="90"/>
      <c r="Y57" s="90"/>
      <c r="Z57" s="90"/>
      <c r="AA57" s="90"/>
    </row>
    <row r="58" spans="1:27" ht="14.25" customHeight="1">
      <c r="A58" s="57">
        <v>77</v>
      </c>
      <c r="B58" s="60" t="s">
        <v>185</v>
      </c>
      <c r="C58" s="174" t="str">
        <f>VLOOKUP($A58,'Caractéristiques des enquêtes'!$A$2:$C$210,3,0)</f>
        <v>EMD</v>
      </c>
      <c r="D58" s="61">
        <v>2003</v>
      </c>
      <c r="E58" s="169">
        <v>259000</v>
      </c>
      <c r="F58" s="169">
        <v>61</v>
      </c>
      <c r="G58" s="167" t="s">
        <v>538</v>
      </c>
      <c r="H58" s="79">
        <v>0.914</v>
      </c>
      <c r="I58" s="79">
        <v>0.07</v>
      </c>
      <c r="J58" s="79">
        <v>0.17</v>
      </c>
      <c r="K58" s="79">
        <v>0.073</v>
      </c>
      <c r="L58" s="79">
        <v>0.036</v>
      </c>
      <c r="M58" s="79">
        <v>1.656</v>
      </c>
      <c r="N58" s="79">
        <v>0.631</v>
      </c>
      <c r="O58" s="79">
        <v>0.048</v>
      </c>
      <c r="P58" s="80">
        <v>0.984</v>
      </c>
      <c r="Q58" s="80">
        <v>0.243</v>
      </c>
      <c r="R58" s="80">
        <v>2.287</v>
      </c>
      <c r="S58" s="80">
        <v>2.6839999999999997</v>
      </c>
      <c r="T58" s="80">
        <v>1.311</v>
      </c>
      <c r="U58" s="81">
        <v>3.598</v>
      </c>
      <c r="V58" s="90"/>
      <c r="W58" s="90"/>
      <c r="X58" s="90"/>
      <c r="Y58" s="90"/>
      <c r="Z58" s="90"/>
      <c r="AA58" s="90"/>
    </row>
    <row r="59" spans="1:27" ht="14.25" customHeight="1">
      <c r="A59" s="57">
        <v>152</v>
      </c>
      <c r="B59" s="60" t="s">
        <v>467</v>
      </c>
      <c r="C59" s="174" t="str">
        <f>VLOOKUP($A59,'Caractéristiques des enquêtes'!$A$2:$C$210,3,0)</f>
        <v>EDGT</v>
      </c>
      <c r="D59" s="61">
        <v>2015</v>
      </c>
      <c r="E59" s="169">
        <v>196500</v>
      </c>
      <c r="F59" s="63">
        <v>20</v>
      </c>
      <c r="G59" s="167" t="s">
        <v>538</v>
      </c>
      <c r="H59" s="79">
        <v>1.006</v>
      </c>
      <c r="I59" s="79">
        <v>0.066</v>
      </c>
      <c r="J59" s="79">
        <v>0.187</v>
      </c>
      <c r="K59" s="79">
        <v>0.027</v>
      </c>
      <c r="L59" s="79">
        <v>0.032</v>
      </c>
      <c r="M59" s="79">
        <v>1.946</v>
      </c>
      <c r="N59" s="79">
        <v>0.746</v>
      </c>
      <c r="O59" s="79">
        <v>0.048</v>
      </c>
      <c r="P59" s="80">
        <v>1.072</v>
      </c>
      <c r="Q59" s="80">
        <v>0.214</v>
      </c>
      <c r="R59" s="80">
        <v>2.692</v>
      </c>
      <c r="S59" s="80">
        <v>3.052</v>
      </c>
      <c r="T59" s="80">
        <v>1.366</v>
      </c>
      <c r="U59" s="81">
        <v>4.058</v>
      </c>
      <c r="V59" s="90"/>
      <c r="W59" s="90"/>
      <c r="X59" s="90"/>
      <c r="Y59" s="90"/>
      <c r="Z59" s="90"/>
      <c r="AA59" s="90"/>
    </row>
    <row r="60" spans="1:27" ht="14.25" customHeight="1">
      <c r="A60" s="57">
        <v>153</v>
      </c>
      <c r="B60" s="60" t="s">
        <v>466</v>
      </c>
      <c r="C60" s="174" t="str">
        <f>VLOOKUP($A60,'Caractéristiques des enquêtes'!$A$2:$C$210,3,0)</f>
        <v>EDGT</v>
      </c>
      <c r="D60" s="61">
        <v>2015</v>
      </c>
      <c r="E60" s="169">
        <v>66000</v>
      </c>
      <c r="F60" s="63">
        <v>47</v>
      </c>
      <c r="G60" s="167" t="s">
        <v>538</v>
      </c>
      <c r="H60" s="79">
        <v>0.88</v>
      </c>
      <c r="I60" s="79">
        <v>0.044</v>
      </c>
      <c r="J60" s="79">
        <v>0.007</v>
      </c>
      <c r="K60" s="79">
        <v>0.185</v>
      </c>
      <c r="L60" s="79">
        <v>0.008</v>
      </c>
      <c r="M60" s="79">
        <v>1.931</v>
      </c>
      <c r="N60" s="79">
        <v>0.553</v>
      </c>
      <c r="O60" s="79">
        <v>0.04</v>
      </c>
      <c r="P60" s="80">
        <v>0.924</v>
      </c>
      <c r="Q60" s="80">
        <v>0.192</v>
      </c>
      <c r="R60" s="80">
        <v>2.484</v>
      </c>
      <c r="S60" s="80">
        <v>2.768</v>
      </c>
      <c r="T60" s="80">
        <v>1.1640000000000001</v>
      </c>
      <c r="U60" s="81">
        <v>3.6479999999999997</v>
      </c>
      <c r="V60" s="90"/>
      <c r="W60" s="90"/>
      <c r="X60" s="90"/>
      <c r="Y60" s="90"/>
      <c r="Z60" s="90"/>
      <c r="AA60" s="90"/>
    </row>
    <row r="61" spans="1:27" ht="14.25" customHeight="1">
      <c r="A61" s="57">
        <v>154</v>
      </c>
      <c r="B61" s="60" t="s">
        <v>465</v>
      </c>
      <c r="C61" s="174" t="str">
        <f>VLOOKUP($A61,'Caractéristiques des enquêtes'!$A$2:$C$210,3,0)</f>
        <v>EDGT</v>
      </c>
      <c r="D61" s="61">
        <v>2015</v>
      </c>
      <c r="E61" s="169">
        <v>262500</v>
      </c>
      <c r="F61" s="169">
        <v>67</v>
      </c>
      <c r="G61" s="167" t="s">
        <v>538</v>
      </c>
      <c r="H61" s="79">
        <v>0.975</v>
      </c>
      <c r="I61" s="79">
        <v>0.06</v>
      </c>
      <c r="J61" s="79">
        <v>0.142</v>
      </c>
      <c r="K61" s="79">
        <v>0.066</v>
      </c>
      <c r="L61" s="79">
        <v>0.026</v>
      </c>
      <c r="M61" s="79">
        <v>1.943</v>
      </c>
      <c r="N61" s="79">
        <v>0.697</v>
      </c>
      <c r="O61" s="79">
        <v>0.046</v>
      </c>
      <c r="P61" s="80">
        <v>1.035</v>
      </c>
      <c r="Q61" s="80">
        <v>0.208</v>
      </c>
      <c r="R61" s="80">
        <v>2.64</v>
      </c>
      <c r="S61" s="80">
        <v>2.98</v>
      </c>
      <c r="T61" s="80">
        <v>1.315</v>
      </c>
      <c r="U61" s="81">
        <v>3.955</v>
      </c>
      <c r="V61" s="90"/>
      <c r="W61" s="90"/>
      <c r="X61" s="90"/>
      <c r="Y61" s="90"/>
      <c r="Z61" s="90"/>
      <c r="AA61" s="90"/>
    </row>
    <row r="62" spans="1:27" ht="14.25" customHeight="1">
      <c r="A62" s="57">
        <v>54</v>
      </c>
      <c r="B62" s="60" t="s">
        <v>188</v>
      </c>
      <c r="C62" s="174" t="str">
        <f>VLOOKUP($A62,'Caractéristiques des enquêtes'!$A$2:$C$210,3,0)</f>
        <v>EMD</v>
      </c>
      <c r="D62" s="61">
        <v>1997</v>
      </c>
      <c r="E62" s="169">
        <v>53000</v>
      </c>
      <c r="F62" s="169">
        <v>10</v>
      </c>
      <c r="G62" s="167" t="s">
        <v>538</v>
      </c>
      <c r="H62" s="79">
        <v>0.989</v>
      </c>
      <c r="I62" s="79">
        <v>0.061</v>
      </c>
      <c r="J62" s="79">
        <v>0.156</v>
      </c>
      <c r="K62" s="79">
        <v>0.049</v>
      </c>
      <c r="L62" s="79">
        <v>0.032</v>
      </c>
      <c r="M62" s="79">
        <v>1.56</v>
      </c>
      <c r="N62" s="79">
        <v>0.607</v>
      </c>
      <c r="O62" s="79">
        <v>0.025</v>
      </c>
      <c r="P62" s="80">
        <v>1.05</v>
      </c>
      <c r="Q62" s="80">
        <v>0.205</v>
      </c>
      <c r="R62" s="80">
        <v>2.167</v>
      </c>
      <c r="S62" s="80">
        <v>2.49</v>
      </c>
      <c r="T62" s="80">
        <v>1.3119999999999998</v>
      </c>
      <c r="U62" s="81">
        <v>3.4789999999999996</v>
      </c>
      <c r="V62" s="90"/>
      <c r="W62" s="90"/>
      <c r="X62" s="90"/>
      <c r="Y62" s="90"/>
      <c r="Z62" s="90"/>
      <c r="AA62" s="90"/>
    </row>
    <row r="63" spans="1:27" ht="14.25" customHeight="1">
      <c r="A63" s="57">
        <v>98</v>
      </c>
      <c r="B63" s="60" t="s">
        <v>191</v>
      </c>
      <c r="C63" s="174" t="str">
        <f>VLOOKUP($A63,'Caractéristiques des enquêtes'!$A$2:$C$210,3,0)</f>
        <v>EMD</v>
      </c>
      <c r="D63" s="61">
        <v>2007</v>
      </c>
      <c r="E63" s="169">
        <v>55000</v>
      </c>
      <c r="F63" s="169">
        <v>10</v>
      </c>
      <c r="G63" s="167" t="s">
        <v>538</v>
      </c>
      <c r="H63" s="79">
        <v>0.955</v>
      </c>
      <c r="I63" s="79">
        <v>0.035</v>
      </c>
      <c r="J63" s="79">
        <v>0.128</v>
      </c>
      <c r="K63" s="79">
        <v>0.047</v>
      </c>
      <c r="L63" s="79">
        <v>0.048</v>
      </c>
      <c r="M63" s="79">
        <v>1.647</v>
      </c>
      <c r="N63" s="79">
        <v>0.611</v>
      </c>
      <c r="O63" s="79">
        <v>0.034</v>
      </c>
      <c r="P63" s="80">
        <v>0.99</v>
      </c>
      <c r="Q63" s="80">
        <v>0.175</v>
      </c>
      <c r="R63" s="80">
        <v>2.258</v>
      </c>
      <c r="S63" s="80">
        <v>2.55</v>
      </c>
      <c r="T63" s="80">
        <v>1.2469999999999999</v>
      </c>
      <c r="U63" s="81">
        <v>3.505</v>
      </c>
      <c r="V63" s="90"/>
      <c r="W63" s="90"/>
      <c r="X63" s="90"/>
      <c r="Y63" s="90"/>
      <c r="Z63" s="90"/>
      <c r="AA63" s="90"/>
    </row>
    <row r="64" spans="1:27" ht="14.25" customHeight="1">
      <c r="A64" s="57">
        <v>31</v>
      </c>
      <c r="B64" s="60" t="s">
        <v>193</v>
      </c>
      <c r="C64" s="174" t="str">
        <f>VLOOKUP($A64,'Caractéristiques des enquêtes'!$A$2:$C$210,3,0)</f>
        <v>EMD</v>
      </c>
      <c r="D64" s="61">
        <v>1990</v>
      </c>
      <c r="E64" s="169">
        <v>326000</v>
      </c>
      <c r="F64" s="169">
        <v>26</v>
      </c>
      <c r="G64" s="167" t="s">
        <v>538</v>
      </c>
      <c r="H64" s="79">
        <v>0.789</v>
      </c>
      <c r="I64" s="79">
        <v>0.048</v>
      </c>
      <c r="J64" s="79">
        <v>0.054</v>
      </c>
      <c r="K64" s="79">
        <v>0.151</v>
      </c>
      <c r="L64" s="79">
        <v>0.05</v>
      </c>
      <c r="M64" s="79">
        <v>1.602</v>
      </c>
      <c r="N64" s="79">
        <v>0.58</v>
      </c>
      <c r="O64" s="79">
        <v>0.027</v>
      </c>
      <c r="P64" s="80">
        <v>0.8370000000000001</v>
      </c>
      <c r="Q64" s="80">
        <v>0.205</v>
      </c>
      <c r="R64" s="80">
        <v>2.182</v>
      </c>
      <c r="S64" s="80">
        <v>2.512</v>
      </c>
      <c r="T64" s="80">
        <v>1.1190000000000002</v>
      </c>
      <c r="U64" s="81">
        <v>3.301</v>
      </c>
      <c r="V64" s="90"/>
      <c r="W64" s="90"/>
      <c r="X64" s="90"/>
      <c r="Y64" s="90"/>
      <c r="Z64" s="90"/>
      <c r="AA64" s="90"/>
    </row>
    <row r="65" spans="1:27" ht="14.25" customHeight="1">
      <c r="A65" s="57">
        <v>55</v>
      </c>
      <c r="B65" s="60" t="s">
        <v>196</v>
      </c>
      <c r="C65" s="174" t="str">
        <f>VLOOKUP($A65,'Caractéristiques des enquêtes'!$A$2:$C$210,3,0)</f>
        <v>EMD</v>
      </c>
      <c r="D65" s="61">
        <v>1997</v>
      </c>
      <c r="E65" s="169">
        <v>329000</v>
      </c>
      <c r="F65" s="169">
        <v>26</v>
      </c>
      <c r="G65" s="167" t="s">
        <v>538</v>
      </c>
      <c r="H65" s="79">
        <v>0.914</v>
      </c>
      <c r="I65" s="79">
        <v>0.029</v>
      </c>
      <c r="J65" s="79">
        <v>0.062</v>
      </c>
      <c r="K65" s="79">
        <v>0.123</v>
      </c>
      <c r="L65" s="79">
        <v>0.028</v>
      </c>
      <c r="M65" s="79">
        <v>1.826</v>
      </c>
      <c r="N65" s="79">
        <v>0.599</v>
      </c>
      <c r="O65" s="79">
        <v>0.023</v>
      </c>
      <c r="P65" s="80">
        <v>0.9430000000000001</v>
      </c>
      <c r="Q65" s="80">
        <v>0.185</v>
      </c>
      <c r="R65" s="80">
        <v>2.425</v>
      </c>
      <c r="S65" s="80">
        <v>2.69</v>
      </c>
      <c r="T65" s="80">
        <v>1.1790000000000007</v>
      </c>
      <c r="U65" s="81">
        <v>3.6040000000000005</v>
      </c>
      <c r="V65" s="90"/>
      <c r="W65" s="90"/>
      <c r="X65" s="90"/>
      <c r="Y65" s="90"/>
      <c r="Z65" s="90"/>
      <c r="AA65" s="90"/>
    </row>
    <row r="66" spans="1:27" ht="14.25" customHeight="1">
      <c r="A66" s="57">
        <v>109</v>
      </c>
      <c r="B66" s="60" t="s">
        <v>198</v>
      </c>
      <c r="C66" s="174" t="str">
        <f>VLOOKUP($A66,'Caractéristiques des enquêtes'!$A$2:$C$210,3,0)</f>
        <v>EDGT</v>
      </c>
      <c r="D66" s="61">
        <v>2009</v>
      </c>
      <c r="E66" s="169">
        <v>359000</v>
      </c>
      <c r="F66" s="169">
        <v>27</v>
      </c>
      <c r="G66" s="167" t="s">
        <v>538</v>
      </c>
      <c r="H66" s="79">
        <v>0.88764</v>
      </c>
      <c r="I66" s="79">
        <v>0.03394</v>
      </c>
      <c r="J66" s="79">
        <v>0.06727</v>
      </c>
      <c r="K66" s="79">
        <v>0.09134</v>
      </c>
      <c r="L66" s="79">
        <v>0.03578</v>
      </c>
      <c r="M66" s="79">
        <v>2.13027</v>
      </c>
      <c r="N66" s="79">
        <v>0.68641</v>
      </c>
      <c r="O66" s="79">
        <v>0.05187</v>
      </c>
      <c r="P66" s="80">
        <v>0.92158</v>
      </c>
      <c r="Q66" s="80">
        <v>0.15861</v>
      </c>
      <c r="R66" s="80">
        <v>2.81668</v>
      </c>
      <c r="S66" s="80">
        <v>3.0968799999999996</v>
      </c>
      <c r="T66" s="80">
        <v>1.16784</v>
      </c>
      <c r="U66" s="81">
        <v>3.98452</v>
      </c>
      <c r="V66" s="90"/>
      <c r="W66" s="90"/>
      <c r="X66" s="90"/>
      <c r="Y66" s="90"/>
      <c r="Z66" s="90"/>
      <c r="AA66" s="90"/>
    </row>
    <row r="67" spans="1:27" ht="14.25" customHeight="1">
      <c r="A67" s="57">
        <v>190</v>
      </c>
      <c r="B67" s="60" t="s">
        <v>545</v>
      </c>
      <c r="C67" s="174" t="str">
        <f>VLOOKUP($A67,'Caractéristiques des enquêtes'!$A$2:$C$210,3,0)</f>
        <v>EMC²</v>
      </c>
      <c r="D67" s="61">
        <v>2018</v>
      </c>
      <c r="E67" s="169">
        <v>126300</v>
      </c>
      <c r="F67" s="63">
        <v>101</v>
      </c>
      <c r="G67" s="167" t="s">
        <v>538</v>
      </c>
      <c r="H67" s="79">
        <v>0.82284</v>
      </c>
      <c r="I67" s="79">
        <v>0.02484</v>
      </c>
      <c r="J67" s="79">
        <v>0.09335</v>
      </c>
      <c r="K67" s="79">
        <v>0.1211</v>
      </c>
      <c r="L67" s="79">
        <v>0.01568</v>
      </c>
      <c r="M67" s="79">
        <v>1.79651</v>
      </c>
      <c r="N67" s="79">
        <v>0.47203</v>
      </c>
      <c r="O67" s="79">
        <v>0.02996</v>
      </c>
      <c r="P67" s="80">
        <f>H67+I67</f>
        <v>0.84768</v>
      </c>
      <c r="Q67" s="80">
        <f>J67+K67</f>
        <v>0.21445</v>
      </c>
      <c r="R67" s="80">
        <f>M67+N67</f>
        <v>2.2685400000000002</v>
      </c>
      <c r="S67" s="80">
        <f>SUM(I67:O67)</f>
        <v>2.5534700000000004</v>
      </c>
      <c r="T67" s="80">
        <f>H67+I67+J67+K67+L67+O67</f>
        <v>1.10777</v>
      </c>
      <c r="U67" s="81">
        <f>SUM(H67:O67)</f>
        <v>3.37631</v>
      </c>
      <c r="V67" s="90"/>
      <c r="W67" s="90"/>
      <c r="X67" s="90"/>
      <c r="Y67" s="90"/>
      <c r="Z67" s="90"/>
      <c r="AA67" s="90"/>
    </row>
    <row r="68" spans="1:27" ht="14.25" customHeight="1">
      <c r="A68" s="57">
        <v>68</v>
      </c>
      <c r="B68" s="60" t="s">
        <v>201</v>
      </c>
      <c r="C68" s="174" t="str">
        <f>VLOOKUP($A68,'Caractéristiques des enquêtes'!$A$2:$C$210,3,0)</f>
        <v>EMD</v>
      </c>
      <c r="D68" s="61">
        <v>2000</v>
      </c>
      <c r="E68" s="169">
        <v>170000</v>
      </c>
      <c r="F68" s="169">
        <v>4</v>
      </c>
      <c r="G68" s="167" t="s">
        <v>538</v>
      </c>
      <c r="H68" s="79">
        <v>0.529405</v>
      </c>
      <c r="I68" s="79">
        <v>0.005226</v>
      </c>
      <c r="J68" s="79">
        <v>0.180211</v>
      </c>
      <c r="K68" s="79">
        <v>0.237934</v>
      </c>
      <c r="L68" s="79">
        <v>0.041667</v>
      </c>
      <c r="M68" s="79">
        <v>1.486122</v>
      </c>
      <c r="N68" s="79">
        <v>0.589906</v>
      </c>
      <c r="O68" s="79">
        <v>0.025665</v>
      </c>
      <c r="P68" s="80">
        <v>0.534631</v>
      </c>
      <c r="Q68" s="80">
        <v>0.418145</v>
      </c>
      <c r="R68" s="80">
        <v>2.076028</v>
      </c>
      <c r="S68" s="80">
        <v>2.566731</v>
      </c>
      <c r="T68" s="80">
        <v>1.020108</v>
      </c>
      <c r="U68" s="81">
        <v>3.096136</v>
      </c>
      <c r="V68" s="90"/>
      <c r="W68" s="90"/>
      <c r="X68" s="90"/>
      <c r="Y68" s="90"/>
      <c r="Z68" s="90"/>
      <c r="AA68" s="90"/>
    </row>
    <row r="69" spans="1:27" ht="14.25" customHeight="1">
      <c r="A69" s="57">
        <v>138</v>
      </c>
      <c r="B69" s="60" t="s">
        <v>204</v>
      </c>
      <c r="C69" s="174" t="str">
        <f>VLOOKUP($A69,'Caractéristiques des enquêtes'!$A$2:$C$210,3,0)</f>
        <v>EMD</v>
      </c>
      <c r="D69" s="61">
        <v>2014</v>
      </c>
      <c r="E69" s="169">
        <v>387000</v>
      </c>
      <c r="F69" s="169">
        <v>34</v>
      </c>
      <c r="G69" s="167" t="s">
        <v>538</v>
      </c>
      <c r="H69" s="79">
        <v>0.43474</v>
      </c>
      <c r="I69" s="79">
        <v>0.00858</v>
      </c>
      <c r="J69" s="79">
        <v>0.17056</v>
      </c>
      <c r="K69" s="79">
        <v>0.08571</v>
      </c>
      <c r="L69" s="79">
        <v>0.02372</v>
      </c>
      <c r="M69" s="79">
        <v>1.50289</v>
      </c>
      <c r="N69" s="79">
        <v>0.58949</v>
      </c>
      <c r="O69" s="79">
        <v>0.02721</v>
      </c>
      <c r="P69" s="80">
        <v>0.44332</v>
      </c>
      <c r="Q69" s="80">
        <v>0.25627</v>
      </c>
      <c r="R69" s="80">
        <v>2.09238</v>
      </c>
      <c r="S69" s="80">
        <v>2.40816</v>
      </c>
      <c r="T69" s="80">
        <v>0.7505200000000001</v>
      </c>
      <c r="U69" s="81">
        <v>2.8429</v>
      </c>
      <c r="V69" s="90"/>
      <c r="W69" s="90"/>
      <c r="X69" s="90"/>
      <c r="Y69" s="90"/>
      <c r="Z69" s="90"/>
      <c r="AA69" s="90"/>
    </row>
    <row r="70" spans="1:27" ht="14.25" customHeight="1">
      <c r="A70" s="57">
        <v>191</v>
      </c>
      <c r="B70" s="60" t="s">
        <v>546</v>
      </c>
      <c r="C70" s="174" t="str">
        <f>VLOOKUP($A70,'Caractéristiques des enquêtes'!$A$2:$C$210,3,0)</f>
        <v>EMC²</v>
      </c>
      <c r="D70" s="61">
        <v>2018</v>
      </c>
      <c r="E70" s="169">
        <v>77700</v>
      </c>
      <c r="F70" s="67">
        <v>81</v>
      </c>
      <c r="G70" s="167" t="s">
        <v>538</v>
      </c>
      <c r="H70" s="79">
        <v>1.14463</v>
      </c>
      <c r="I70" s="79">
        <v>0.04316</v>
      </c>
      <c r="J70" s="79">
        <v>0.09504</v>
      </c>
      <c r="K70" s="79">
        <v>0.08293</v>
      </c>
      <c r="L70" s="79">
        <v>0.02132</v>
      </c>
      <c r="M70" s="79">
        <v>2.05384</v>
      </c>
      <c r="N70" s="79">
        <v>0.58845</v>
      </c>
      <c r="O70" s="79">
        <v>0.09785</v>
      </c>
      <c r="P70" s="80">
        <f>H70+I70</f>
        <v>1.1877900000000001</v>
      </c>
      <c r="Q70" s="80">
        <f>J70+K70</f>
        <v>0.17797000000000002</v>
      </c>
      <c r="R70" s="80">
        <f>M70+N70</f>
        <v>2.64229</v>
      </c>
      <c r="S70" s="80">
        <f>SUM(I70:O70)</f>
        <v>2.98259</v>
      </c>
      <c r="T70" s="80">
        <f>H70+I70+J70+K70+L70+O70</f>
        <v>1.48493</v>
      </c>
      <c r="U70" s="81">
        <f>SUM(H70:O70)</f>
        <v>4.12722</v>
      </c>
      <c r="V70" s="90"/>
      <c r="W70" s="90"/>
      <c r="X70" s="90"/>
      <c r="Y70" s="90"/>
      <c r="Z70" s="90"/>
      <c r="AA70" s="90"/>
    </row>
    <row r="71" spans="1:27" ht="14.25" customHeight="1">
      <c r="A71" s="57">
        <v>71</v>
      </c>
      <c r="B71" s="60" t="s">
        <v>62</v>
      </c>
      <c r="C71" s="174" t="str">
        <f>VLOOKUP($A71,'Caractéristiques des enquêtes'!$A$2:$C$210,3,0)</f>
        <v>EMD</v>
      </c>
      <c r="D71" s="61">
        <v>2002</v>
      </c>
      <c r="E71" s="169">
        <v>712000</v>
      </c>
      <c r="F71" s="169">
        <v>254</v>
      </c>
      <c r="G71" s="167" t="s">
        <v>538</v>
      </c>
      <c r="H71" s="83">
        <v>0.952</v>
      </c>
      <c r="I71" s="83">
        <v>0.074</v>
      </c>
      <c r="J71" s="83">
        <v>0.283</v>
      </c>
      <c r="K71" s="83">
        <v>0.095</v>
      </c>
      <c r="L71" s="83">
        <v>0.024</v>
      </c>
      <c r="M71" s="83">
        <v>1.865</v>
      </c>
      <c r="N71" s="83">
        <v>0.578</v>
      </c>
      <c r="O71" s="79">
        <v>0.039</v>
      </c>
      <c r="P71" s="80">
        <v>1.026</v>
      </c>
      <c r="Q71" s="80">
        <v>0.378</v>
      </c>
      <c r="R71" s="80">
        <v>2.443</v>
      </c>
      <c r="S71" s="80">
        <v>2.958</v>
      </c>
      <c r="T71" s="80">
        <v>1.467</v>
      </c>
      <c r="U71" s="81">
        <v>3.91</v>
      </c>
      <c r="V71" s="90"/>
      <c r="W71" s="90"/>
      <c r="X71" s="90"/>
      <c r="Y71" s="90"/>
      <c r="Z71" s="90"/>
      <c r="AA71" s="90"/>
    </row>
    <row r="72" spans="1:27" ht="14.25" customHeight="1">
      <c r="A72" s="57">
        <v>9</v>
      </c>
      <c r="B72" s="60" t="s">
        <v>209</v>
      </c>
      <c r="C72" s="174" t="str">
        <f>VLOOKUP($A72,'Caractéristiques des enquêtes'!$A$2:$C$210,3,0)</f>
        <v>EMD</v>
      </c>
      <c r="D72" s="61">
        <v>1978</v>
      </c>
      <c r="E72" s="169">
        <v>371000</v>
      </c>
      <c r="F72" s="169">
        <v>18</v>
      </c>
      <c r="G72" s="167" t="s">
        <v>538</v>
      </c>
      <c r="H72" s="83">
        <v>1.655</v>
      </c>
      <c r="I72" s="83">
        <v>0.246</v>
      </c>
      <c r="J72" s="83">
        <v>0.312</v>
      </c>
      <c r="K72" s="83">
        <v>0.058</v>
      </c>
      <c r="L72" s="83">
        <v>0.185</v>
      </c>
      <c r="M72" s="83">
        <v>1.149</v>
      </c>
      <c r="N72" s="83">
        <v>0.399</v>
      </c>
      <c r="O72" s="79">
        <v>0.031</v>
      </c>
      <c r="P72" s="80">
        <v>1.901</v>
      </c>
      <c r="Q72" s="80">
        <v>0.37</v>
      </c>
      <c r="R72" s="80">
        <v>1.548</v>
      </c>
      <c r="S72" s="80">
        <v>2.38</v>
      </c>
      <c r="T72" s="80">
        <v>2.486999999999999</v>
      </c>
      <c r="U72" s="81">
        <v>4.035</v>
      </c>
      <c r="V72" s="90"/>
      <c r="W72" s="90"/>
      <c r="X72" s="90"/>
      <c r="Y72" s="90"/>
      <c r="Z72" s="90"/>
      <c r="AA72" s="90"/>
    </row>
    <row r="73" spans="1:27" ht="14.25" customHeight="1">
      <c r="A73" s="57">
        <v>19</v>
      </c>
      <c r="B73" s="60" t="s">
        <v>209</v>
      </c>
      <c r="C73" s="174" t="str">
        <f>VLOOKUP($A73,'Caractéristiques des enquêtes'!$A$2:$C$210,3,0)</f>
        <v>EMD</v>
      </c>
      <c r="D73" s="61">
        <v>1985</v>
      </c>
      <c r="E73" s="169">
        <v>380000</v>
      </c>
      <c r="F73" s="169">
        <v>24</v>
      </c>
      <c r="G73" s="167" t="s">
        <v>538</v>
      </c>
      <c r="H73" s="83">
        <v>1.335</v>
      </c>
      <c r="I73" s="83">
        <v>0.121</v>
      </c>
      <c r="J73" s="83">
        <v>0.327</v>
      </c>
      <c r="K73" s="83">
        <v>0.055</v>
      </c>
      <c r="L73" s="83">
        <v>0.054</v>
      </c>
      <c r="M73" s="83">
        <v>1.363</v>
      </c>
      <c r="N73" s="83">
        <v>0.446</v>
      </c>
      <c r="O73" s="79">
        <v>0.037</v>
      </c>
      <c r="P73" s="80">
        <v>1.456</v>
      </c>
      <c r="Q73" s="80">
        <v>0.382</v>
      </c>
      <c r="R73" s="80">
        <v>1.809</v>
      </c>
      <c r="S73" s="80">
        <v>2.403</v>
      </c>
      <c r="T73" s="80">
        <v>1.929</v>
      </c>
      <c r="U73" s="81">
        <v>3.738</v>
      </c>
      <c r="V73" s="90"/>
      <c r="W73" s="90"/>
      <c r="X73" s="90"/>
      <c r="Y73" s="90"/>
      <c r="Z73" s="90"/>
      <c r="AA73" s="90"/>
    </row>
    <row r="74" spans="1:27" ht="14.25" customHeight="1">
      <c r="A74" s="57">
        <v>44</v>
      </c>
      <c r="B74" s="60" t="s">
        <v>209</v>
      </c>
      <c r="C74" s="174" t="str">
        <f>VLOOKUP($A74,'Caractéristiques des enquêtes'!$A$2:$C$210,3,0)</f>
        <v>EMD</v>
      </c>
      <c r="D74" s="61">
        <v>1992</v>
      </c>
      <c r="E74" s="169">
        <v>349000</v>
      </c>
      <c r="F74" s="169">
        <v>25</v>
      </c>
      <c r="G74" s="167" t="s">
        <v>538</v>
      </c>
      <c r="H74" s="83">
        <v>0.977</v>
      </c>
      <c r="I74" s="83">
        <v>0.134</v>
      </c>
      <c r="J74" s="83">
        <v>0.451</v>
      </c>
      <c r="K74" s="83">
        <v>0.035</v>
      </c>
      <c r="L74" s="83">
        <v>0.024</v>
      </c>
      <c r="M74" s="83">
        <v>1.483</v>
      </c>
      <c r="N74" s="83">
        <v>0.448</v>
      </c>
      <c r="O74" s="79">
        <v>0.025</v>
      </c>
      <c r="P74" s="80">
        <v>1.111</v>
      </c>
      <c r="Q74" s="80">
        <v>0.486</v>
      </c>
      <c r="R74" s="80">
        <v>1.931</v>
      </c>
      <c r="S74" s="80">
        <v>2.6</v>
      </c>
      <c r="T74" s="80">
        <v>1.646</v>
      </c>
      <c r="U74" s="81">
        <v>3.577</v>
      </c>
      <c r="V74" s="90"/>
      <c r="W74" s="90"/>
      <c r="X74" s="90"/>
      <c r="Y74" s="90"/>
      <c r="Z74" s="90"/>
      <c r="AA74" s="90"/>
    </row>
    <row r="75" spans="1:27" ht="14.25" customHeight="1">
      <c r="A75" s="57">
        <v>72</v>
      </c>
      <c r="B75" s="60" t="s">
        <v>209</v>
      </c>
      <c r="C75" s="174" t="str">
        <f>VLOOKUP($A75,'Caractéristiques des enquêtes'!$A$2:$C$210,3,0)</f>
        <v>EMD</v>
      </c>
      <c r="D75" s="61">
        <v>2002</v>
      </c>
      <c r="E75" s="169">
        <v>385000</v>
      </c>
      <c r="F75" s="169">
        <v>26</v>
      </c>
      <c r="G75" s="167" t="s">
        <v>538</v>
      </c>
      <c r="H75" s="83">
        <v>1.206</v>
      </c>
      <c r="I75" s="83">
        <v>0.103</v>
      </c>
      <c r="J75" s="83">
        <v>0.505</v>
      </c>
      <c r="K75" s="83">
        <v>0.035</v>
      </c>
      <c r="L75" s="83">
        <v>0.021</v>
      </c>
      <c r="M75" s="83">
        <v>1.623</v>
      </c>
      <c r="N75" s="83">
        <v>0.502</v>
      </c>
      <c r="O75" s="79">
        <v>0.031</v>
      </c>
      <c r="P75" s="80">
        <v>1.309</v>
      </c>
      <c r="Q75" s="80">
        <v>0.54</v>
      </c>
      <c r="R75" s="80">
        <v>2.125</v>
      </c>
      <c r="S75" s="80">
        <v>2.82</v>
      </c>
      <c r="T75" s="80">
        <v>1.9009999999999998</v>
      </c>
      <c r="U75" s="81">
        <v>4.026</v>
      </c>
      <c r="V75" s="90"/>
      <c r="W75" s="90"/>
      <c r="X75" s="90"/>
      <c r="Y75" s="90"/>
      <c r="Z75" s="90"/>
      <c r="AA75" s="90"/>
    </row>
    <row r="76" spans="1:27" ht="14.25" customHeight="1">
      <c r="A76" s="57">
        <v>119</v>
      </c>
      <c r="B76" s="60" t="s">
        <v>214</v>
      </c>
      <c r="C76" s="174" t="str">
        <f>VLOOKUP($A76,'Caractéristiques des enquêtes'!$A$2:$C$210,3,0)</f>
        <v>EMD</v>
      </c>
      <c r="D76" s="61">
        <v>2010</v>
      </c>
      <c r="E76" s="169">
        <v>799000</v>
      </c>
      <c r="F76" s="169">
        <v>354</v>
      </c>
      <c r="G76" s="167" t="s">
        <v>538</v>
      </c>
      <c r="H76" s="83">
        <v>0.90428</v>
      </c>
      <c r="I76" s="83">
        <v>0.09082</v>
      </c>
      <c r="J76" s="83">
        <v>0.30132</v>
      </c>
      <c r="K76" s="83">
        <v>0.11329</v>
      </c>
      <c r="L76" s="83">
        <v>0.010339999999999998</v>
      </c>
      <c r="M76" s="83">
        <v>1.66184</v>
      </c>
      <c r="N76" s="83">
        <v>0.49298</v>
      </c>
      <c r="O76" s="79">
        <v>0.05139</v>
      </c>
      <c r="P76" s="80">
        <v>0.9951</v>
      </c>
      <c r="Q76" s="80">
        <v>0.41461</v>
      </c>
      <c r="R76" s="80">
        <v>2.15482</v>
      </c>
      <c r="S76" s="80">
        <v>2.72198</v>
      </c>
      <c r="T76" s="80">
        <v>1.4714399999999999</v>
      </c>
      <c r="U76" s="81">
        <v>3.62626</v>
      </c>
      <c r="V76" s="90"/>
      <c r="W76" s="90"/>
      <c r="X76" s="90"/>
      <c r="Y76" s="90"/>
      <c r="Z76" s="90"/>
      <c r="AA76" s="90"/>
    </row>
    <row r="77" spans="1:27" ht="14.25" customHeight="1">
      <c r="A77" s="57">
        <v>120</v>
      </c>
      <c r="B77" s="60" t="s">
        <v>216</v>
      </c>
      <c r="C77" s="174" t="str">
        <f>VLOOKUP($A77,'Caractéristiques des enquêtes'!$A$2:$C$210,3,0)</f>
        <v>EMD</v>
      </c>
      <c r="D77" s="61">
        <v>2010</v>
      </c>
      <c r="E77" s="169">
        <v>393000</v>
      </c>
      <c r="F77" s="169">
        <v>27</v>
      </c>
      <c r="G77" s="167" t="s">
        <v>538</v>
      </c>
      <c r="H77" s="83">
        <v>1.134</v>
      </c>
      <c r="I77" s="83">
        <v>0.144</v>
      </c>
      <c r="J77" s="83">
        <v>0.557</v>
      </c>
      <c r="K77" s="83">
        <v>0.044</v>
      </c>
      <c r="L77" s="83">
        <v>0.008</v>
      </c>
      <c r="M77" s="83">
        <v>1.374</v>
      </c>
      <c r="N77" s="83">
        <v>0.37</v>
      </c>
      <c r="O77" s="79">
        <v>0.032</v>
      </c>
      <c r="P77" s="80">
        <v>1.2779999999999998</v>
      </c>
      <c r="Q77" s="80">
        <v>0.6010000000000001</v>
      </c>
      <c r="R77" s="80">
        <v>1.7440000000000002</v>
      </c>
      <c r="S77" s="80">
        <v>2.5290000000000004</v>
      </c>
      <c r="T77" s="80">
        <v>1.919</v>
      </c>
      <c r="U77" s="81">
        <v>3.6630000000000003</v>
      </c>
      <c r="V77" s="90"/>
      <c r="W77" s="90"/>
      <c r="X77" s="90"/>
      <c r="Y77" s="90"/>
      <c r="Z77" s="90"/>
      <c r="AA77" s="90"/>
    </row>
    <row r="78" spans="1:27" ht="14.25" customHeight="1">
      <c r="A78" s="57">
        <v>200</v>
      </c>
      <c r="B78" s="162" t="s">
        <v>214</v>
      </c>
      <c r="C78" s="163" t="s">
        <v>583</v>
      </c>
      <c r="D78" s="164">
        <v>2020</v>
      </c>
      <c r="E78" s="188">
        <v>826300</v>
      </c>
      <c r="F78" s="176">
        <v>363</v>
      </c>
      <c r="G78" s="190" t="s">
        <v>538</v>
      </c>
      <c r="H78" s="83">
        <v>1.00659</v>
      </c>
      <c r="I78" s="83">
        <v>0.15912</v>
      </c>
      <c r="J78" s="83">
        <v>0.30683</v>
      </c>
      <c r="K78" s="83">
        <v>0.08016</v>
      </c>
      <c r="L78" s="83">
        <v>0.01198</v>
      </c>
      <c r="M78" s="83">
        <v>1.40486</v>
      </c>
      <c r="N78" s="83">
        <v>0.38898</v>
      </c>
      <c r="O78" s="79">
        <v>0.03093</v>
      </c>
      <c r="P78" s="80">
        <f>H78+I78</f>
        <v>1.16571</v>
      </c>
      <c r="Q78" s="80">
        <f>J78+K78</f>
        <v>0.38699</v>
      </c>
      <c r="R78" s="80">
        <f>M78+N78</f>
        <v>1.7938399999999999</v>
      </c>
      <c r="S78" s="80">
        <f>I78+J78+K78+L78+M78+N78+O78</f>
        <v>2.38286</v>
      </c>
      <c r="T78" s="80">
        <f>U78-R78</f>
        <v>1.5956100000000006</v>
      </c>
      <c r="U78" s="81">
        <f>SUM(H78:O78)</f>
        <v>3.3894500000000005</v>
      </c>
      <c r="V78" s="90"/>
      <c r="W78" s="90"/>
      <c r="X78" s="90"/>
      <c r="Y78" s="90"/>
      <c r="Z78" s="90"/>
      <c r="AA78" s="90"/>
    </row>
    <row r="79" spans="1:27" ht="14.25" customHeight="1">
      <c r="A79" s="57">
        <v>181</v>
      </c>
      <c r="B79" s="60" t="s">
        <v>526</v>
      </c>
      <c r="C79" s="174" t="str">
        <f>VLOOKUP($A79,'Caractéristiques des enquêtes'!$A$2:$C$210,3,0)</f>
        <v>EDGT</v>
      </c>
      <c r="D79" s="61">
        <v>2017</v>
      </c>
      <c r="E79" s="169">
        <v>170200</v>
      </c>
      <c r="F79" s="63">
        <v>36</v>
      </c>
      <c r="G79" s="167" t="s">
        <v>538</v>
      </c>
      <c r="H79" s="83">
        <v>0.90502</v>
      </c>
      <c r="I79" s="83">
        <v>0.08562</v>
      </c>
      <c r="J79" s="83">
        <v>0.19047</v>
      </c>
      <c r="K79" s="83">
        <v>0.05199</v>
      </c>
      <c r="L79" s="83">
        <v>0.01664</v>
      </c>
      <c r="M79" s="83">
        <v>1.75385</v>
      </c>
      <c r="N79" s="83">
        <v>0.4884</v>
      </c>
      <c r="O79" s="79">
        <v>0.08552</v>
      </c>
      <c r="P79" s="80">
        <f>H79+I79</f>
        <v>0.9906400000000001</v>
      </c>
      <c r="Q79" s="80">
        <f>J79+K79</f>
        <v>0.24246</v>
      </c>
      <c r="R79" s="80">
        <f>M79+N79</f>
        <v>2.24225</v>
      </c>
      <c r="S79" s="80">
        <f>I79+J79+K79+L79+M79+N79+O79</f>
        <v>2.67249</v>
      </c>
      <c r="T79" s="80">
        <f>U79-R79</f>
        <v>1.33526</v>
      </c>
      <c r="U79" s="81">
        <f>SUM(H79:O79)</f>
        <v>3.5775099999999997</v>
      </c>
      <c r="V79" s="90"/>
      <c r="W79" s="90"/>
      <c r="X79" s="90"/>
      <c r="Y79" s="90"/>
      <c r="Z79" s="90"/>
      <c r="AA79" s="90"/>
    </row>
    <row r="80" spans="1:27" ht="14.25" customHeight="1">
      <c r="A80" s="57">
        <v>182</v>
      </c>
      <c r="B80" s="60" t="s">
        <v>527</v>
      </c>
      <c r="C80" s="174" t="str">
        <f>VLOOKUP($A80,'Caractéristiques des enquêtes'!$A$2:$C$210,3,0)</f>
        <v>EDGT</v>
      </c>
      <c r="D80" s="61">
        <v>2017</v>
      </c>
      <c r="E80" s="169">
        <v>170900</v>
      </c>
      <c r="F80" s="63">
        <v>101</v>
      </c>
      <c r="G80" s="167" t="s">
        <v>538</v>
      </c>
      <c r="H80" s="83">
        <v>1.11054</v>
      </c>
      <c r="I80" s="83">
        <v>0.05467</v>
      </c>
      <c r="J80" s="83">
        <v>0.03728</v>
      </c>
      <c r="K80" s="83">
        <v>0.14892</v>
      </c>
      <c r="L80" s="83">
        <v>0.00348</v>
      </c>
      <c r="M80" s="83">
        <v>2.0957</v>
      </c>
      <c r="N80" s="83">
        <v>0.54429</v>
      </c>
      <c r="O80" s="79">
        <v>0.09527</v>
      </c>
      <c r="P80" s="80">
        <f>H80+I80</f>
        <v>1.16521</v>
      </c>
      <c r="Q80" s="80">
        <f>J80+K80</f>
        <v>0.1862</v>
      </c>
      <c r="R80" s="80">
        <f>M80+N80</f>
        <v>2.63999</v>
      </c>
      <c r="S80" s="80">
        <f>I80+J80+K80+L80+M80+N80+O80</f>
        <v>2.97961</v>
      </c>
      <c r="T80" s="80">
        <f>U80-R80</f>
        <v>1.4501600000000003</v>
      </c>
      <c r="U80" s="81">
        <f>SUM(H80:O80)</f>
        <v>4.09015</v>
      </c>
      <c r="V80" s="90"/>
      <c r="W80" s="90"/>
      <c r="X80" s="90"/>
      <c r="Y80" s="90"/>
      <c r="Z80" s="90"/>
      <c r="AA80" s="90"/>
    </row>
    <row r="81" spans="1:27" ht="14.25" customHeight="1">
      <c r="A81" s="57">
        <v>183</v>
      </c>
      <c r="B81" s="60" t="s">
        <v>525</v>
      </c>
      <c r="C81" s="174" t="str">
        <f>VLOOKUP($A81,'Caractéristiques des enquêtes'!$A$2:$C$210,3,0)</f>
        <v>EDGT</v>
      </c>
      <c r="D81" s="61">
        <v>2017</v>
      </c>
      <c r="E81" s="169">
        <v>341100</v>
      </c>
      <c r="F81" s="63">
        <v>137</v>
      </c>
      <c r="G81" s="167" t="s">
        <v>538</v>
      </c>
      <c r="H81" s="83">
        <v>1.00798</v>
      </c>
      <c r="I81" s="83">
        <v>0.07011</v>
      </c>
      <c r="J81" s="83">
        <v>0.11373</v>
      </c>
      <c r="K81" s="83">
        <v>0.10055</v>
      </c>
      <c r="L81" s="83">
        <v>0.01005</v>
      </c>
      <c r="M81" s="83">
        <v>1.92511</v>
      </c>
      <c r="N81" s="83">
        <v>0.5164</v>
      </c>
      <c r="O81" s="79">
        <v>0.0904</v>
      </c>
      <c r="P81" s="80">
        <f>H81+I81</f>
        <v>1.07809</v>
      </c>
      <c r="Q81" s="80">
        <f>J81+K81</f>
        <v>0.21428</v>
      </c>
      <c r="R81" s="80">
        <f>M81+N81</f>
        <v>2.44151</v>
      </c>
      <c r="S81" s="80">
        <f>I81+J81+K81+L81+M81+N81+O81</f>
        <v>2.8263499999999997</v>
      </c>
      <c r="T81" s="80">
        <f>U81-R81</f>
        <v>1.3928199999999995</v>
      </c>
      <c r="U81" s="81">
        <f>SUM(H81:O81)</f>
        <v>3.8343299999999996</v>
      </c>
      <c r="V81" s="90"/>
      <c r="W81" s="90"/>
      <c r="X81" s="90"/>
      <c r="Y81" s="90"/>
      <c r="Z81" s="90"/>
      <c r="AA81" s="90"/>
    </row>
    <row r="82" spans="1:27" ht="14.25" customHeight="1">
      <c r="A82" s="57">
        <v>208</v>
      </c>
      <c r="B82" s="195" t="s">
        <v>611</v>
      </c>
      <c r="C82" s="203" t="s">
        <v>542</v>
      </c>
      <c r="D82" s="197">
        <v>2022</v>
      </c>
      <c r="E82" s="204">
        <v>97000</v>
      </c>
      <c r="F82" s="206">
        <v>57</v>
      </c>
      <c r="G82" s="205" t="s">
        <v>538</v>
      </c>
      <c r="H82" s="83">
        <v>0.89277</v>
      </c>
      <c r="I82" s="83">
        <v>0.09257</v>
      </c>
      <c r="J82" s="83">
        <v>0.02961</v>
      </c>
      <c r="K82" s="83">
        <v>0.07714</v>
      </c>
      <c r="L82" s="83">
        <v>0.03171</v>
      </c>
      <c r="M82" s="83">
        <v>1.99036</v>
      </c>
      <c r="N82" s="83">
        <v>0.49724</v>
      </c>
      <c r="O82" s="79">
        <v>0.08597</v>
      </c>
      <c r="P82" s="80">
        <f>H82+I82</f>
        <v>0.98534</v>
      </c>
      <c r="Q82" s="80">
        <f>J82+K82</f>
        <v>0.10675</v>
      </c>
      <c r="R82" s="80">
        <f>M82+N82</f>
        <v>2.4876</v>
      </c>
      <c r="S82" s="80">
        <f>I82+J82+K82+L82+M82+N82+O82</f>
        <v>2.8046</v>
      </c>
      <c r="T82" s="80">
        <f>U82-R82</f>
        <v>1.2097700000000002</v>
      </c>
      <c r="U82" s="81">
        <f>SUM(H82:O82)</f>
        <v>3.6973700000000003</v>
      </c>
      <c r="V82" s="90"/>
      <c r="W82" s="90"/>
      <c r="X82" s="90"/>
      <c r="Y82" s="90"/>
      <c r="Z82" s="90"/>
      <c r="AA82" s="90"/>
    </row>
    <row r="83" spans="1:27" ht="14.25" customHeight="1">
      <c r="A83" s="57">
        <v>99</v>
      </c>
      <c r="B83" s="60" t="s">
        <v>218</v>
      </c>
      <c r="C83" s="174" t="str">
        <f>VLOOKUP($A83,'Caractéristiques des enquêtes'!$A$2:$C$210,3,0)</f>
        <v>EDGT</v>
      </c>
      <c r="D83" s="61">
        <v>2007</v>
      </c>
      <c r="E83" s="169">
        <v>267000</v>
      </c>
      <c r="F83" s="169">
        <v>34</v>
      </c>
      <c r="G83" s="167" t="s">
        <v>538</v>
      </c>
      <c r="H83" s="79">
        <v>1.3</v>
      </c>
      <c r="I83" s="79">
        <v>0.04</v>
      </c>
      <c r="J83" s="79">
        <v>0.26</v>
      </c>
      <c r="K83" s="79">
        <v>0.06</v>
      </c>
      <c r="L83" s="79">
        <v>0.04</v>
      </c>
      <c r="M83" s="79">
        <v>1.58</v>
      </c>
      <c r="N83" s="79">
        <v>0.53</v>
      </c>
      <c r="O83" s="79">
        <v>0.03</v>
      </c>
      <c r="P83" s="80">
        <v>1.34</v>
      </c>
      <c r="Q83" s="80">
        <v>0.32</v>
      </c>
      <c r="R83" s="80">
        <v>2.11</v>
      </c>
      <c r="S83" s="80">
        <v>2.54</v>
      </c>
      <c r="T83" s="80">
        <v>1.73</v>
      </c>
      <c r="U83" s="81">
        <v>3.84</v>
      </c>
      <c r="V83" s="90"/>
      <c r="W83" s="90"/>
      <c r="X83" s="90"/>
      <c r="Y83" s="90"/>
      <c r="Z83" s="90"/>
      <c r="AA83" s="90"/>
    </row>
    <row r="84" spans="1:27" ht="14.25" customHeight="1">
      <c r="A84" s="57">
        <v>37</v>
      </c>
      <c r="B84" s="60" t="s">
        <v>221</v>
      </c>
      <c r="C84" s="174" t="str">
        <f>VLOOKUP($A84,'Caractéristiques des enquêtes'!$A$2:$C$210,3,0)</f>
        <v>EMD</v>
      </c>
      <c r="D84" s="61">
        <v>1991</v>
      </c>
      <c r="E84" s="169">
        <v>238000</v>
      </c>
      <c r="F84" s="169">
        <v>5</v>
      </c>
      <c r="G84" s="167" t="s">
        <v>538</v>
      </c>
      <c r="H84" s="79">
        <v>1.098</v>
      </c>
      <c r="I84" s="79">
        <v>0.035</v>
      </c>
      <c r="J84" s="79">
        <v>0.273</v>
      </c>
      <c r="K84" s="79">
        <v>0.046</v>
      </c>
      <c r="L84" s="79">
        <v>0.066</v>
      </c>
      <c r="M84" s="79">
        <v>1.431</v>
      </c>
      <c r="N84" s="79">
        <v>0.554</v>
      </c>
      <c r="O84" s="79">
        <v>0.02</v>
      </c>
      <c r="P84" s="80">
        <v>1.133</v>
      </c>
      <c r="Q84" s="80">
        <v>0.319</v>
      </c>
      <c r="R84" s="80">
        <v>1.985</v>
      </c>
      <c r="S84" s="80">
        <v>2.425</v>
      </c>
      <c r="T84" s="80">
        <v>1.538</v>
      </c>
      <c r="U84" s="81">
        <v>3.523</v>
      </c>
      <c r="V84" s="90"/>
      <c r="W84" s="90"/>
      <c r="X84" s="90"/>
      <c r="Y84" s="90"/>
      <c r="Z84" s="90"/>
      <c r="AA84" s="90"/>
    </row>
    <row r="85" spans="1:27" ht="14.25" customHeight="1">
      <c r="A85" s="57">
        <v>192</v>
      </c>
      <c r="B85" s="60" t="s">
        <v>567</v>
      </c>
      <c r="C85" s="174" t="str">
        <f>VLOOKUP($A85,'Caractéristiques des enquêtes'!$A$2:$C$210,3,0)</f>
        <v>EMC²</v>
      </c>
      <c r="D85" s="61">
        <v>2018</v>
      </c>
      <c r="E85" s="169">
        <v>495200</v>
      </c>
      <c r="F85" s="63">
        <v>284</v>
      </c>
      <c r="G85" s="167" t="s">
        <v>538</v>
      </c>
      <c r="H85" s="85">
        <v>1.04145</v>
      </c>
      <c r="I85" s="85">
        <v>0.04551</v>
      </c>
      <c r="J85" s="79">
        <v>0.18102</v>
      </c>
      <c r="K85" s="79">
        <v>0.07417</v>
      </c>
      <c r="L85" s="79">
        <v>0.02069</v>
      </c>
      <c r="M85" s="79">
        <v>1.69589</v>
      </c>
      <c r="N85" s="79">
        <v>0.48786</v>
      </c>
      <c r="O85" s="79">
        <v>0.03037</v>
      </c>
      <c r="P85" s="80">
        <f>H85+I85</f>
        <v>1.08696</v>
      </c>
      <c r="Q85" s="80">
        <f>J85+K85</f>
        <v>0.25519</v>
      </c>
      <c r="R85" s="80">
        <f>M85+N85</f>
        <v>2.18375</v>
      </c>
      <c r="S85" s="80">
        <f>SUM(I85:O85)</f>
        <v>2.53551</v>
      </c>
      <c r="T85" s="80">
        <f>H85+I85+J85+K85+L85+O85</f>
        <v>1.39321</v>
      </c>
      <c r="U85" s="81">
        <f>SUM(H85:O85)</f>
        <v>3.5769599999999997</v>
      </c>
      <c r="V85" s="90"/>
      <c r="W85" s="90"/>
      <c r="X85" s="90"/>
      <c r="Y85" s="90"/>
      <c r="Z85" s="90"/>
      <c r="AA85" s="90"/>
    </row>
    <row r="86" spans="1:27" ht="14.25" customHeight="1">
      <c r="A86" s="57">
        <v>79</v>
      </c>
      <c r="B86" s="60" t="s">
        <v>224</v>
      </c>
      <c r="C86" s="174" t="str">
        <f>VLOOKUP($A86,'Caractéristiques des enquêtes'!$A$2:$C$210,3,0)</f>
        <v>EMD</v>
      </c>
      <c r="D86" s="61">
        <v>2004</v>
      </c>
      <c r="E86" s="169">
        <v>192000</v>
      </c>
      <c r="F86" s="169">
        <v>10</v>
      </c>
      <c r="G86" s="167" t="s">
        <v>538</v>
      </c>
      <c r="H86" s="85">
        <v>1.233</v>
      </c>
      <c r="I86" s="85">
        <v>0.076</v>
      </c>
      <c r="J86" s="79">
        <v>0.312</v>
      </c>
      <c r="K86" s="79">
        <v>0.03</v>
      </c>
      <c r="L86" s="79">
        <v>0.054</v>
      </c>
      <c r="M86" s="79">
        <v>1.804</v>
      </c>
      <c r="N86" s="79">
        <v>0.543</v>
      </c>
      <c r="O86" s="79">
        <v>0.026</v>
      </c>
      <c r="P86" s="80">
        <v>1.3090000000000002</v>
      </c>
      <c r="Q86" s="80">
        <v>0.34199999999999997</v>
      </c>
      <c r="R86" s="80">
        <v>2.347</v>
      </c>
      <c r="S86" s="80">
        <v>2.845</v>
      </c>
      <c r="T86" s="80">
        <v>1.7310000000000003</v>
      </c>
      <c r="U86" s="81">
        <v>4.078</v>
      </c>
      <c r="V86" s="90"/>
      <c r="W86" s="90"/>
      <c r="X86" s="90"/>
      <c r="Y86" s="90"/>
      <c r="Z86" s="90"/>
      <c r="AA86" s="90"/>
    </row>
    <row r="87" spans="1:27" ht="14.25" customHeight="1">
      <c r="A87" s="57">
        <v>89</v>
      </c>
      <c r="B87" s="60" t="s">
        <v>227</v>
      </c>
      <c r="C87" s="174" t="str">
        <f>VLOOKUP($A87,'Caractéristiques des enquêtes'!$A$2:$C$210,3,0)</f>
        <v>EMD</v>
      </c>
      <c r="D87" s="61">
        <v>2006</v>
      </c>
      <c r="E87" s="169">
        <v>368000</v>
      </c>
      <c r="F87" s="175">
        <v>50</v>
      </c>
      <c r="G87" s="167" t="s">
        <v>538</v>
      </c>
      <c r="H87" s="79">
        <v>1.016</v>
      </c>
      <c r="I87" s="79">
        <v>0.079</v>
      </c>
      <c r="J87" s="86">
        <v>0.088</v>
      </c>
      <c r="K87" s="79">
        <v>0.069</v>
      </c>
      <c r="L87" s="79">
        <v>0.055</v>
      </c>
      <c r="M87" s="79">
        <v>1.592</v>
      </c>
      <c r="N87" s="79">
        <v>0.722</v>
      </c>
      <c r="O87" s="79">
        <v>0.035</v>
      </c>
      <c r="P87" s="80">
        <v>1.095</v>
      </c>
      <c r="Q87" s="80">
        <v>0.157</v>
      </c>
      <c r="R87" s="80">
        <v>2.314</v>
      </c>
      <c r="S87" s="80">
        <v>2.64</v>
      </c>
      <c r="T87" s="80">
        <v>1.342</v>
      </c>
      <c r="U87" s="81">
        <v>3.656</v>
      </c>
      <c r="V87" s="90"/>
      <c r="W87" s="90"/>
      <c r="X87" s="90"/>
      <c r="Y87" s="90"/>
      <c r="Z87" s="90"/>
      <c r="AA87" s="90"/>
    </row>
    <row r="88" spans="1:27" ht="14.25" customHeight="1">
      <c r="A88" s="57">
        <v>205</v>
      </c>
      <c r="B88" s="195" t="s">
        <v>601</v>
      </c>
      <c r="C88" s="203" t="s">
        <v>542</v>
      </c>
      <c r="D88" s="197">
        <v>2021</v>
      </c>
      <c r="E88" s="204">
        <v>52200</v>
      </c>
      <c r="F88" s="206">
        <v>5</v>
      </c>
      <c r="G88" s="205" t="s">
        <v>538</v>
      </c>
      <c r="H88" s="87">
        <v>0.81155</v>
      </c>
      <c r="I88" s="87">
        <v>0.20212</v>
      </c>
      <c r="J88" s="86">
        <v>0.0929</v>
      </c>
      <c r="K88" s="79">
        <v>0.03132</v>
      </c>
      <c r="L88" s="79">
        <v>0.05707</v>
      </c>
      <c r="M88" s="79">
        <v>1.57619</v>
      </c>
      <c r="N88" s="79">
        <v>0.37411</v>
      </c>
      <c r="O88" s="79">
        <v>0.03825</v>
      </c>
      <c r="P88" s="80">
        <f>H88+I88</f>
        <v>1.01367</v>
      </c>
      <c r="Q88" s="80">
        <f>J88+K88</f>
        <v>0.12422</v>
      </c>
      <c r="R88" s="80">
        <f>M88+N88</f>
        <v>1.9503</v>
      </c>
      <c r="S88" s="80">
        <f>SUM(I88:O88)</f>
        <v>2.37196</v>
      </c>
      <c r="T88" s="80">
        <f>H88+I88+J88+K88+L88+O88</f>
        <v>1.23321</v>
      </c>
      <c r="U88" s="81">
        <f>SUM(H88:O88)</f>
        <v>3.18351</v>
      </c>
      <c r="V88" s="90"/>
      <c r="W88" s="90"/>
      <c r="X88" s="90"/>
      <c r="Y88" s="90"/>
      <c r="Z88" s="90"/>
      <c r="AA88" s="90"/>
    </row>
    <row r="89" spans="1:27" ht="14.25" customHeight="1">
      <c r="A89" s="57">
        <v>1</v>
      </c>
      <c r="B89" s="60" t="s">
        <v>230</v>
      </c>
      <c r="C89" s="174" t="str">
        <f>VLOOKUP($A89,'Caractéristiques des enquêtes'!$A$2:$C$210,3,0)</f>
        <v>EMD</v>
      </c>
      <c r="D89" s="61">
        <v>1976</v>
      </c>
      <c r="E89" s="169">
        <v>889000</v>
      </c>
      <c r="F89" s="169">
        <v>50</v>
      </c>
      <c r="G89" s="167" t="s">
        <v>538</v>
      </c>
      <c r="H89" s="87">
        <v>1.022</v>
      </c>
      <c r="I89" s="87">
        <v>0.161</v>
      </c>
      <c r="J89" s="79">
        <v>0.16</v>
      </c>
      <c r="K89" s="79">
        <v>0.025</v>
      </c>
      <c r="L89" s="79">
        <v>0.163</v>
      </c>
      <c r="M89" s="79">
        <v>0.819</v>
      </c>
      <c r="N89" s="79">
        <v>0.306</v>
      </c>
      <c r="O89" s="79">
        <v>0.022</v>
      </c>
      <c r="P89" s="80">
        <v>1.183</v>
      </c>
      <c r="Q89" s="80">
        <v>0.185</v>
      </c>
      <c r="R89" s="80">
        <v>1.125</v>
      </c>
      <c r="S89" s="80">
        <v>1.6559999999999995</v>
      </c>
      <c r="T89" s="80">
        <v>1.5529999999999995</v>
      </c>
      <c r="U89" s="81">
        <v>2.6779999999999995</v>
      </c>
      <c r="V89" s="90"/>
      <c r="W89" s="90"/>
      <c r="X89" s="90"/>
      <c r="Y89" s="90"/>
      <c r="Z89" s="90"/>
      <c r="AA89" s="90"/>
    </row>
    <row r="90" spans="1:27" ht="14.25" customHeight="1">
      <c r="A90" s="57">
        <v>23</v>
      </c>
      <c r="B90" s="60" t="s">
        <v>233</v>
      </c>
      <c r="C90" s="174" t="str">
        <f>VLOOKUP($A90,'Caractéristiques des enquêtes'!$A$2:$C$210,3,0)</f>
        <v>EMD</v>
      </c>
      <c r="D90" s="61">
        <v>1987</v>
      </c>
      <c r="E90" s="169">
        <v>1093000</v>
      </c>
      <c r="F90" s="169">
        <v>126</v>
      </c>
      <c r="G90" s="167" t="s">
        <v>538</v>
      </c>
      <c r="H90" s="79">
        <v>1.119</v>
      </c>
      <c r="I90" s="79">
        <v>0.12</v>
      </c>
      <c r="J90" s="79">
        <v>0.181</v>
      </c>
      <c r="K90" s="79">
        <v>0.061</v>
      </c>
      <c r="L90" s="79">
        <v>0.044</v>
      </c>
      <c r="M90" s="79">
        <v>1.358</v>
      </c>
      <c r="N90" s="79">
        <v>0.554</v>
      </c>
      <c r="O90" s="79">
        <v>0.026</v>
      </c>
      <c r="P90" s="80">
        <v>1.2389999999999999</v>
      </c>
      <c r="Q90" s="80">
        <v>0.242</v>
      </c>
      <c r="R90" s="80">
        <v>1.9120000000000001</v>
      </c>
      <c r="S90" s="80">
        <v>2.3440000000000003</v>
      </c>
      <c r="T90" s="80">
        <v>1.551</v>
      </c>
      <c r="U90" s="81">
        <v>3.463</v>
      </c>
      <c r="V90" s="90"/>
      <c r="W90" s="90"/>
      <c r="X90" s="90"/>
      <c r="Y90" s="90"/>
      <c r="Z90" s="90"/>
      <c r="AA90" s="90"/>
    </row>
    <row r="91" spans="1:27" ht="14.25" customHeight="1">
      <c r="A91" s="57">
        <v>61</v>
      </c>
      <c r="B91" s="60" t="s">
        <v>233</v>
      </c>
      <c r="C91" s="174" t="str">
        <f>VLOOKUP($A91,'Caractéristiques des enquêtes'!$A$2:$C$210,3,0)</f>
        <v>EMD</v>
      </c>
      <c r="D91" s="61">
        <v>1998</v>
      </c>
      <c r="E91" s="169">
        <v>1176000</v>
      </c>
      <c r="F91" s="169">
        <v>126</v>
      </c>
      <c r="G91" s="167" t="s">
        <v>538</v>
      </c>
      <c r="H91" s="79">
        <v>1.169</v>
      </c>
      <c r="I91" s="79">
        <v>0.078</v>
      </c>
      <c r="J91" s="79">
        <v>0.21900000000000003</v>
      </c>
      <c r="K91" s="79">
        <v>0.055</v>
      </c>
      <c r="L91" s="79">
        <v>0.03</v>
      </c>
      <c r="M91" s="79">
        <v>1.738</v>
      </c>
      <c r="N91" s="79">
        <v>0.653</v>
      </c>
      <c r="O91" s="79">
        <v>0.036000000000000004</v>
      </c>
      <c r="P91" s="80">
        <v>1.247</v>
      </c>
      <c r="Q91" s="80">
        <v>0.274</v>
      </c>
      <c r="R91" s="80">
        <v>2.391</v>
      </c>
      <c r="S91" s="80">
        <v>2.809</v>
      </c>
      <c r="T91" s="80">
        <v>1.5870000000000002</v>
      </c>
      <c r="U91" s="81">
        <v>3.978</v>
      </c>
      <c r="V91" s="90"/>
      <c r="W91" s="90"/>
      <c r="X91" s="90"/>
      <c r="Y91" s="90"/>
      <c r="Z91" s="90"/>
      <c r="AA91" s="90"/>
    </row>
    <row r="92" spans="1:27" ht="14.25" customHeight="1">
      <c r="A92" s="57">
        <v>90</v>
      </c>
      <c r="B92" s="60" t="s">
        <v>237</v>
      </c>
      <c r="C92" s="174" t="str">
        <f>VLOOKUP($A92,'Caractéristiques des enquêtes'!$A$2:$C$210,3,0)</f>
        <v>EDGT</v>
      </c>
      <c r="D92" s="61">
        <v>2006</v>
      </c>
      <c r="E92" s="169">
        <v>1088897</v>
      </c>
      <c r="F92" s="169">
        <v>85</v>
      </c>
      <c r="G92" s="167" t="s">
        <v>538</v>
      </c>
      <c r="H92" s="79">
        <v>1.19275</v>
      </c>
      <c r="I92" s="79">
        <v>0.06066</v>
      </c>
      <c r="J92" s="79">
        <v>0.33419</v>
      </c>
      <c r="K92" s="79">
        <v>0.03184</v>
      </c>
      <c r="L92" s="79">
        <v>0.025910000000000002</v>
      </c>
      <c r="M92" s="79">
        <v>1.56477</v>
      </c>
      <c r="N92" s="79">
        <v>0.50986</v>
      </c>
      <c r="O92" s="79">
        <v>0.02679</v>
      </c>
      <c r="P92" s="80">
        <v>1.25341</v>
      </c>
      <c r="Q92" s="80">
        <v>0.36602999999999997</v>
      </c>
      <c r="R92" s="80">
        <v>2.07463</v>
      </c>
      <c r="S92" s="80">
        <v>2.5540200000000004</v>
      </c>
      <c r="T92" s="80">
        <v>1.6721399999999995</v>
      </c>
      <c r="U92" s="81">
        <v>3.7467699999999997</v>
      </c>
      <c r="V92" s="90"/>
      <c r="W92" s="90"/>
      <c r="X92" s="90"/>
      <c r="Y92" s="90"/>
      <c r="Z92" s="90"/>
      <c r="AA92" s="90"/>
    </row>
    <row r="93" spans="1:27" ht="14.25" customHeight="1">
      <c r="A93" s="57">
        <v>167</v>
      </c>
      <c r="B93" s="60" t="s">
        <v>237</v>
      </c>
      <c r="C93" s="174" t="str">
        <f>VLOOKUP($A93,'Caractéristiques des enquêtes'!$A$2:$C$210,3,0)</f>
        <v>EDGT</v>
      </c>
      <c r="D93" s="61">
        <v>2016</v>
      </c>
      <c r="E93" s="169">
        <v>1109802</v>
      </c>
      <c r="F93" s="63">
        <v>85</v>
      </c>
      <c r="G93" s="167" t="s">
        <v>538</v>
      </c>
      <c r="H93" s="79">
        <v>1.09908</v>
      </c>
      <c r="I93" s="79">
        <v>0.05509</v>
      </c>
      <c r="J93" s="79">
        <v>0.36894</v>
      </c>
      <c r="K93" s="79">
        <v>0.03177</v>
      </c>
      <c r="L93" s="79">
        <v>0.01028</v>
      </c>
      <c r="M93" s="79">
        <v>1.60882</v>
      </c>
      <c r="N93" s="79">
        <v>0.50861</v>
      </c>
      <c r="O93" s="79">
        <v>0.03178</v>
      </c>
      <c r="P93" s="80">
        <v>1.1541700000000001</v>
      </c>
      <c r="Q93" s="80">
        <v>0.40071</v>
      </c>
      <c r="R93" s="80">
        <v>2.1174299999999997</v>
      </c>
      <c r="S93" s="80">
        <v>2.61529</v>
      </c>
      <c r="T93" s="80">
        <v>1.5969400000000002</v>
      </c>
      <c r="U93" s="81">
        <v>3.7143699999999997</v>
      </c>
      <c r="V93" s="90"/>
      <c r="W93" s="90"/>
      <c r="X93" s="90"/>
      <c r="Y93" s="90"/>
      <c r="Z93" s="90"/>
      <c r="AA93" s="90"/>
    </row>
    <row r="94" spans="1:27" ht="14.25" customHeight="1">
      <c r="A94" s="57">
        <v>86</v>
      </c>
      <c r="B94" s="60" t="s">
        <v>239</v>
      </c>
      <c r="C94" s="174" t="str">
        <f>VLOOKUP($A94,'Caractéristiques des enquêtes'!$A$2:$C$210,3,0)</f>
        <v>EMD</v>
      </c>
      <c r="D94" s="61">
        <v>2005</v>
      </c>
      <c r="E94" s="169">
        <v>206000</v>
      </c>
      <c r="F94" s="169">
        <v>22</v>
      </c>
      <c r="G94" s="167" t="s">
        <v>538</v>
      </c>
      <c r="H94" s="79">
        <v>0.913</v>
      </c>
      <c r="I94" s="79">
        <v>0.017</v>
      </c>
      <c r="J94" s="79">
        <v>0.216</v>
      </c>
      <c r="K94" s="79">
        <v>0.052</v>
      </c>
      <c r="L94" s="79">
        <v>0.038</v>
      </c>
      <c r="M94" s="79">
        <v>2.024</v>
      </c>
      <c r="N94" s="79">
        <v>0.602</v>
      </c>
      <c r="O94" s="79">
        <v>0.051</v>
      </c>
      <c r="P94" s="80">
        <v>0.93</v>
      </c>
      <c r="Q94" s="80">
        <v>0.268</v>
      </c>
      <c r="R94" s="80">
        <v>2.626</v>
      </c>
      <c r="S94" s="80">
        <v>3</v>
      </c>
      <c r="T94" s="80">
        <v>1.2870000000000004</v>
      </c>
      <c r="U94" s="81">
        <v>3.9130000000000003</v>
      </c>
      <c r="V94" s="90"/>
      <c r="W94" s="90"/>
      <c r="X94" s="90"/>
      <c r="Y94" s="90"/>
      <c r="Z94" s="90"/>
      <c r="AA94" s="90"/>
    </row>
    <row r="95" spans="1:27" ht="14.25" customHeight="1">
      <c r="A95" s="57">
        <v>15</v>
      </c>
      <c r="B95" s="60" t="s">
        <v>242</v>
      </c>
      <c r="C95" s="174" t="str">
        <f>VLOOKUP($A95,'Caractéristiques des enquêtes'!$A$2:$C$210,3,0)</f>
        <v>EMD</v>
      </c>
      <c r="D95" s="61">
        <v>1982</v>
      </c>
      <c r="E95" s="169">
        <v>195000</v>
      </c>
      <c r="F95" s="169">
        <v>21</v>
      </c>
      <c r="G95" s="167" t="s">
        <v>538</v>
      </c>
      <c r="H95" s="79">
        <v>0.664</v>
      </c>
      <c r="I95" s="79">
        <v>0.098</v>
      </c>
      <c r="J95" s="79">
        <v>0.164</v>
      </c>
      <c r="K95" s="79">
        <v>0.12</v>
      </c>
      <c r="L95" s="79">
        <v>0.068</v>
      </c>
      <c r="M95" s="79">
        <v>0.843</v>
      </c>
      <c r="N95" s="79">
        <v>0.291</v>
      </c>
      <c r="O95" s="79">
        <v>0.02</v>
      </c>
      <c r="P95" s="80">
        <v>0.762</v>
      </c>
      <c r="Q95" s="80">
        <v>0.28400000000000003</v>
      </c>
      <c r="R95" s="80">
        <v>1.134</v>
      </c>
      <c r="S95" s="80">
        <v>1.604</v>
      </c>
      <c r="T95" s="80">
        <v>1.1340000000000003</v>
      </c>
      <c r="U95" s="81">
        <v>2.2680000000000002</v>
      </c>
      <c r="V95" s="90"/>
      <c r="W95" s="90"/>
      <c r="X95" s="90"/>
      <c r="Y95" s="90"/>
      <c r="Z95" s="90"/>
      <c r="AA95" s="90"/>
    </row>
    <row r="96" spans="1:27" ht="14.25" customHeight="1">
      <c r="A96" s="57">
        <v>80</v>
      </c>
      <c r="B96" s="60" t="s">
        <v>245</v>
      </c>
      <c r="C96" s="174" t="str">
        <f>VLOOKUP($A96,'Caractéristiques des enquêtes'!$A$2:$C$210,3,0)</f>
        <v>EMD</v>
      </c>
      <c r="D96" s="61">
        <v>2004</v>
      </c>
      <c r="E96" s="169">
        <v>200000</v>
      </c>
      <c r="F96" s="169">
        <v>30</v>
      </c>
      <c r="G96" s="167" t="s">
        <v>538</v>
      </c>
      <c r="H96" s="79">
        <v>0.913</v>
      </c>
      <c r="I96" s="79">
        <v>0.06</v>
      </c>
      <c r="J96" s="79">
        <v>0.238</v>
      </c>
      <c r="K96" s="79">
        <v>0.059</v>
      </c>
      <c r="L96" s="79">
        <v>0.04</v>
      </c>
      <c r="M96" s="79">
        <v>1.823</v>
      </c>
      <c r="N96" s="79">
        <v>0.599</v>
      </c>
      <c r="O96" s="79">
        <v>0.067</v>
      </c>
      <c r="P96" s="80">
        <v>0.9730000000000001</v>
      </c>
      <c r="Q96" s="80">
        <v>0.297</v>
      </c>
      <c r="R96" s="80">
        <v>2.4219999999999997</v>
      </c>
      <c r="S96" s="80">
        <v>2.886</v>
      </c>
      <c r="T96" s="80">
        <v>1.3770000000000007</v>
      </c>
      <c r="U96" s="81">
        <v>3.7990000000000004</v>
      </c>
      <c r="V96" s="90"/>
      <c r="W96" s="90"/>
      <c r="X96" s="90"/>
      <c r="Y96" s="90"/>
      <c r="Z96" s="90"/>
      <c r="AA96" s="90"/>
    </row>
    <row r="97" spans="1:27" ht="14.25" customHeight="1">
      <c r="A97" s="57">
        <v>2</v>
      </c>
      <c r="B97" s="60" t="s">
        <v>248</v>
      </c>
      <c r="C97" s="174" t="str">
        <f>VLOOKUP($A97,'Caractéristiques des enquêtes'!$A$2:$C$210,3,0)</f>
        <v>EMD</v>
      </c>
      <c r="D97" s="61">
        <v>1976</v>
      </c>
      <c r="E97" s="169">
        <v>1029000</v>
      </c>
      <c r="F97" s="169">
        <v>22</v>
      </c>
      <c r="G97" s="167" t="s">
        <v>538</v>
      </c>
      <c r="H97" s="79">
        <v>1.569</v>
      </c>
      <c r="I97" s="79">
        <v>0.088</v>
      </c>
      <c r="J97" s="79">
        <v>0.344</v>
      </c>
      <c r="K97" s="79">
        <v>0.036</v>
      </c>
      <c r="L97" s="79">
        <v>0.105</v>
      </c>
      <c r="M97" s="79">
        <v>0.983</v>
      </c>
      <c r="N97" s="79">
        <v>0.313</v>
      </c>
      <c r="O97" s="79">
        <v>0.009</v>
      </c>
      <c r="P97" s="80">
        <v>1.657</v>
      </c>
      <c r="Q97" s="80">
        <v>0.38</v>
      </c>
      <c r="R97" s="80">
        <v>1.296</v>
      </c>
      <c r="S97" s="80">
        <v>1.8780000000000001</v>
      </c>
      <c r="T97" s="80">
        <v>2.151</v>
      </c>
      <c r="U97" s="81">
        <v>3.447</v>
      </c>
      <c r="V97" s="90"/>
      <c r="W97" s="90"/>
      <c r="X97" s="90"/>
      <c r="Y97" s="90"/>
      <c r="Z97" s="90"/>
      <c r="AA97" s="90"/>
    </row>
    <row r="98" spans="1:27" ht="14.25" customHeight="1">
      <c r="A98" s="57">
        <v>21</v>
      </c>
      <c r="B98" s="60" t="s">
        <v>251</v>
      </c>
      <c r="C98" s="174" t="str">
        <f>VLOOKUP($A98,'Caractéristiques des enquêtes'!$A$2:$C$210,3,0)</f>
        <v>EMD</v>
      </c>
      <c r="D98" s="61">
        <v>1986</v>
      </c>
      <c r="E98" s="169">
        <v>1088000</v>
      </c>
      <c r="F98" s="169">
        <v>71</v>
      </c>
      <c r="G98" s="167" t="s">
        <v>538</v>
      </c>
      <c r="H98" s="79">
        <v>1.124</v>
      </c>
      <c r="I98" s="79">
        <v>0.033</v>
      </c>
      <c r="J98" s="79">
        <v>0.421</v>
      </c>
      <c r="K98" s="79">
        <v>0.045</v>
      </c>
      <c r="L98" s="79">
        <v>0.029</v>
      </c>
      <c r="M98" s="79">
        <v>1.208</v>
      </c>
      <c r="N98" s="79">
        <v>0.37</v>
      </c>
      <c r="O98" s="79">
        <v>0.027</v>
      </c>
      <c r="P98" s="80">
        <v>1.157</v>
      </c>
      <c r="Q98" s="80">
        <v>0.46599999999999997</v>
      </c>
      <c r="R98" s="80">
        <v>1.5779999999999998</v>
      </c>
      <c r="S98" s="80">
        <v>2.133</v>
      </c>
      <c r="T98" s="80">
        <v>1.6790000000000003</v>
      </c>
      <c r="U98" s="81">
        <v>3.257</v>
      </c>
      <c r="V98" s="90"/>
      <c r="W98" s="90"/>
      <c r="X98" s="90"/>
      <c r="Y98" s="90"/>
      <c r="Z98" s="90"/>
      <c r="AA98" s="90"/>
    </row>
    <row r="99" spans="1:27" ht="14.25" customHeight="1">
      <c r="A99" s="57">
        <v>48</v>
      </c>
      <c r="B99" s="60" t="s">
        <v>251</v>
      </c>
      <c r="C99" s="174" t="str">
        <f>VLOOKUP($A99,'Caractéristiques des enquêtes'!$A$2:$C$210,3,0)</f>
        <v>EMD</v>
      </c>
      <c r="D99" s="61">
        <v>1995</v>
      </c>
      <c r="E99" s="169">
        <v>1201000</v>
      </c>
      <c r="F99" s="169">
        <v>99</v>
      </c>
      <c r="G99" s="167" t="s">
        <v>538</v>
      </c>
      <c r="H99" s="79">
        <v>1.141</v>
      </c>
      <c r="I99" s="79">
        <v>0.025</v>
      </c>
      <c r="J99" s="79">
        <v>0.451</v>
      </c>
      <c r="K99" s="79">
        <v>0.043</v>
      </c>
      <c r="L99" s="79">
        <v>0.02</v>
      </c>
      <c r="M99" s="79">
        <v>1.495</v>
      </c>
      <c r="N99" s="79">
        <v>0.432</v>
      </c>
      <c r="O99" s="79">
        <v>0.025</v>
      </c>
      <c r="P99" s="80">
        <v>1.166</v>
      </c>
      <c r="Q99" s="80">
        <v>0.494</v>
      </c>
      <c r="R99" s="80">
        <v>1.927</v>
      </c>
      <c r="S99" s="80">
        <v>2.4909999999999997</v>
      </c>
      <c r="T99" s="80">
        <v>1.705</v>
      </c>
      <c r="U99" s="81">
        <v>3.6319999999999997</v>
      </c>
      <c r="V99" s="90"/>
      <c r="W99" s="90"/>
      <c r="X99" s="90"/>
      <c r="Y99" s="90"/>
      <c r="Z99" s="90"/>
      <c r="AA99" s="90"/>
    </row>
    <row r="100" spans="1:27" ht="14.25" customHeight="1">
      <c r="A100" s="57">
        <v>91</v>
      </c>
      <c r="B100" s="60" t="s">
        <v>251</v>
      </c>
      <c r="C100" s="174" t="str">
        <f>VLOOKUP($A100,'Caractéristiques des enquêtes'!$A$2:$C$210,3,0)</f>
        <v>EMD</v>
      </c>
      <c r="D100" s="61">
        <v>2006</v>
      </c>
      <c r="E100" s="169">
        <v>1243000</v>
      </c>
      <c r="F100" s="169">
        <v>72</v>
      </c>
      <c r="G100" s="167" t="s">
        <v>538</v>
      </c>
      <c r="H100" s="79">
        <v>1.102</v>
      </c>
      <c r="I100" s="79">
        <v>0.057</v>
      </c>
      <c r="J100" s="79">
        <v>0.485</v>
      </c>
      <c r="K100" s="79">
        <v>0.033</v>
      </c>
      <c r="L100" s="79">
        <v>0.017</v>
      </c>
      <c r="M100" s="79">
        <v>1.292</v>
      </c>
      <c r="N100" s="79">
        <v>0.373</v>
      </c>
      <c r="O100" s="79">
        <v>0.027</v>
      </c>
      <c r="P100" s="80">
        <v>1.159</v>
      </c>
      <c r="Q100" s="80">
        <v>0.518</v>
      </c>
      <c r="R100" s="80">
        <v>1.665</v>
      </c>
      <c r="S100" s="80">
        <v>2.284</v>
      </c>
      <c r="T100" s="80">
        <v>1.721</v>
      </c>
      <c r="U100" s="81">
        <v>3.386</v>
      </c>
      <c r="V100" s="90"/>
      <c r="W100" s="90"/>
      <c r="X100" s="90"/>
      <c r="Y100" s="90"/>
      <c r="Z100" s="90"/>
      <c r="AA100" s="90"/>
    </row>
    <row r="101" spans="1:27" ht="14.25" customHeight="1">
      <c r="A101" s="57">
        <v>161</v>
      </c>
      <c r="B101" s="60" t="s">
        <v>489</v>
      </c>
      <c r="C101" s="174" t="str">
        <f>VLOOKUP($A101,'Caractéristiques des enquêtes'!$A$2:$C$210,3,0)</f>
        <v>EDGT</v>
      </c>
      <c r="D101" s="61">
        <v>2015</v>
      </c>
      <c r="E101" s="169">
        <v>1349000</v>
      </c>
      <c r="F101" s="63">
        <v>83</v>
      </c>
      <c r="G101" s="167" t="s">
        <v>538</v>
      </c>
      <c r="H101" s="79">
        <v>1.085</v>
      </c>
      <c r="I101" s="79">
        <v>0.052</v>
      </c>
      <c r="J101" s="79">
        <v>0.57</v>
      </c>
      <c r="K101" s="79">
        <v>0.023</v>
      </c>
      <c r="L101" s="79">
        <v>0.02</v>
      </c>
      <c r="M101" s="79">
        <v>1.102</v>
      </c>
      <c r="N101" s="79">
        <v>0.295</v>
      </c>
      <c r="O101" s="79">
        <v>0.037</v>
      </c>
      <c r="P101" s="80">
        <v>1.137</v>
      </c>
      <c r="Q101" s="80">
        <v>0.593</v>
      </c>
      <c r="R101" s="80">
        <v>1.397</v>
      </c>
      <c r="S101" s="80">
        <v>2.099</v>
      </c>
      <c r="T101" s="80">
        <v>1.7869999999999997</v>
      </c>
      <c r="U101" s="81">
        <v>3.1839999999999997</v>
      </c>
      <c r="V101" s="90"/>
      <c r="W101" s="90"/>
      <c r="X101" s="90"/>
      <c r="Y101" s="90"/>
      <c r="Z101" s="90"/>
      <c r="AA101" s="90"/>
    </row>
    <row r="102" spans="1:27" ht="14.25" customHeight="1">
      <c r="A102" s="57">
        <v>158</v>
      </c>
      <c r="B102" s="60" t="s">
        <v>476</v>
      </c>
      <c r="C102" s="174" t="str">
        <f>VLOOKUP($A102,'Caractéristiques des enquêtes'!$A$2:$C$210,3,0)</f>
        <v>EDGT</v>
      </c>
      <c r="D102" s="61">
        <v>2015</v>
      </c>
      <c r="E102" s="169">
        <v>1541900</v>
      </c>
      <c r="F102" s="63">
        <v>123</v>
      </c>
      <c r="G102" s="167" t="s">
        <v>538</v>
      </c>
      <c r="H102" s="79">
        <v>1.04</v>
      </c>
      <c r="I102" s="79">
        <v>0.048</v>
      </c>
      <c r="J102" s="79">
        <v>0.52</v>
      </c>
      <c r="K102" s="79">
        <v>0.033</v>
      </c>
      <c r="L102" s="79">
        <v>0.019</v>
      </c>
      <c r="M102" s="79">
        <v>1.199</v>
      </c>
      <c r="N102" s="79">
        <v>0.327</v>
      </c>
      <c r="O102" s="79">
        <v>0.041</v>
      </c>
      <c r="P102" s="80">
        <v>1.088</v>
      </c>
      <c r="Q102" s="80">
        <v>0.553</v>
      </c>
      <c r="R102" s="80">
        <v>1.526</v>
      </c>
      <c r="S102" s="80">
        <v>2.1870000000000003</v>
      </c>
      <c r="T102" s="80">
        <v>1.7009999999999998</v>
      </c>
      <c r="U102" s="81">
        <v>3.227</v>
      </c>
      <c r="V102" s="90"/>
      <c r="W102" s="90"/>
      <c r="X102" s="90"/>
      <c r="Y102" s="90"/>
      <c r="Z102" s="90"/>
      <c r="AA102" s="90"/>
    </row>
    <row r="103" spans="1:27" ht="14.25" customHeight="1">
      <c r="A103" s="57">
        <v>159</v>
      </c>
      <c r="B103" s="60" t="s">
        <v>477</v>
      </c>
      <c r="C103" s="174" t="str">
        <f>VLOOKUP($A103,'Caractéristiques des enquêtes'!$A$2:$C$210,3,0)</f>
        <v>EDGT</v>
      </c>
      <c r="D103" s="61">
        <v>2015</v>
      </c>
      <c r="E103" s="169">
        <v>750100</v>
      </c>
      <c r="F103" s="63">
        <v>446</v>
      </c>
      <c r="G103" s="167" t="s">
        <v>538</v>
      </c>
      <c r="H103" s="79">
        <v>0.91</v>
      </c>
      <c r="I103" s="79">
        <v>0.031</v>
      </c>
      <c r="J103" s="79">
        <v>0.056</v>
      </c>
      <c r="K103" s="79">
        <v>0.169</v>
      </c>
      <c r="L103" s="79">
        <v>0.014</v>
      </c>
      <c r="M103" s="79">
        <v>1.811</v>
      </c>
      <c r="N103" s="79">
        <v>0.462</v>
      </c>
      <c r="O103" s="79">
        <v>0.034</v>
      </c>
      <c r="P103" s="80">
        <v>0.9410000000000001</v>
      </c>
      <c r="Q103" s="80">
        <v>0.225</v>
      </c>
      <c r="R103" s="80">
        <v>2.273</v>
      </c>
      <c r="S103" s="80">
        <v>2.577</v>
      </c>
      <c r="T103" s="80">
        <v>1.214</v>
      </c>
      <c r="U103" s="81">
        <v>3.487</v>
      </c>
      <c r="V103" s="90"/>
      <c r="W103" s="90"/>
      <c r="X103" s="90"/>
      <c r="Y103" s="90"/>
      <c r="Z103" s="90"/>
      <c r="AA103" s="90"/>
    </row>
    <row r="104" spans="1:27" ht="14.25" customHeight="1">
      <c r="A104" s="57">
        <v>160</v>
      </c>
      <c r="B104" s="60" t="s">
        <v>478</v>
      </c>
      <c r="C104" s="174" t="str">
        <f>VLOOKUP($A104,'Caractéristiques des enquêtes'!$A$2:$C$210,3,0)</f>
        <v>EDGT</v>
      </c>
      <c r="D104" s="61">
        <v>2015</v>
      </c>
      <c r="E104" s="169">
        <v>2292000</v>
      </c>
      <c r="F104" s="63">
        <v>569</v>
      </c>
      <c r="G104" s="167" t="s">
        <v>538</v>
      </c>
      <c r="H104" s="79">
        <v>0.997</v>
      </c>
      <c r="I104" s="79">
        <v>0.042</v>
      </c>
      <c r="J104" s="79">
        <v>0.368</v>
      </c>
      <c r="K104" s="79">
        <v>0.077</v>
      </c>
      <c r="L104" s="79">
        <v>0.017</v>
      </c>
      <c r="M104" s="79">
        <v>1.399</v>
      </c>
      <c r="N104" s="79">
        <v>0.371</v>
      </c>
      <c r="O104" s="79">
        <v>0.039</v>
      </c>
      <c r="P104" s="80">
        <v>1.039</v>
      </c>
      <c r="Q104" s="80">
        <v>0.445</v>
      </c>
      <c r="R104" s="80">
        <v>1.77</v>
      </c>
      <c r="S104" s="80">
        <v>2.313</v>
      </c>
      <c r="T104" s="80">
        <v>1.54</v>
      </c>
      <c r="U104" s="81">
        <v>3.31</v>
      </c>
      <c r="V104" s="90"/>
      <c r="W104" s="90"/>
      <c r="X104" s="90"/>
      <c r="Y104" s="90"/>
      <c r="Z104" s="90"/>
      <c r="AA104" s="90"/>
    </row>
    <row r="105" spans="1:27" ht="14.25" customHeight="1">
      <c r="A105" s="57">
        <v>3</v>
      </c>
      <c r="B105" s="60" t="s">
        <v>255</v>
      </c>
      <c r="C105" s="174" t="str">
        <f>VLOOKUP($A105,'Caractéristiques des enquêtes'!$A$2:$C$210,3,0)</f>
        <v>EMD</v>
      </c>
      <c r="D105" s="61">
        <v>1976</v>
      </c>
      <c r="E105" s="169">
        <v>930000</v>
      </c>
      <c r="F105" s="169">
        <v>7</v>
      </c>
      <c r="G105" s="167" t="s">
        <v>538</v>
      </c>
      <c r="H105" s="83">
        <v>1.788</v>
      </c>
      <c r="I105" s="83">
        <v>0.021</v>
      </c>
      <c r="J105" s="83">
        <v>0.264</v>
      </c>
      <c r="K105" s="83">
        <v>0.037</v>
      </c>
      <c r="L105" s="83">
        <v>0.159</v>
      </c>
      <c r="M105" s="83">
        <v>0.791</v>
      </c>
      <c r="N105" s="83">
        <v>0.338</v>
      </c>
      <c r="O105" s="83">
        <v>0.031</v>
      </c>
      <c r="P105" s="80">
        <v>1.809</v>
      </c>
      <c r="Q105" s="80">
        <v>0.301</v>
      </c>
      <c r="R105" s="80">
        <v>1.129</v>
      </c>
      <c r="S105" s="80">
        <v>1.6409999999999998</v>
      </c>
      <c r="T105" s="80">
        <v>2.3</v>
      </c>
      <c r="U105" s="81">
        <v>3.429</v>
      </c>
      <c r="V105" s="90"/>
      <c r="W105" s="90"/>
      <c r="X105" s="90"/>
      <c r="Y105" s="90"/>
      <c r="Z105" s="90"/>
      <c r="AA105" s="90"/>
    </row>
    <row r="106" spans="1:27" ht="14.25" customHeight="1">
      <c r="A106" s="57">
        <v>25</v>
      </c>
      <c r="B106" s="60" t="s">
        <v>258</v>
      </c>
      <c r="C106" s="174" t="str">
        <f>VLOOKUP($A106,'Caractéristiques des enquêtes'!$A$2:$C$210,3,0)</f>
        <v>EMD</v>
      </c>
      <c r="D106" s="61">
        <v>1988</v>
      </c>
      <c r="E106" s="169">
        <v>1137000</v>
      </c>
      <c r="F106" s="169">
        <v>24</v>
      </c>
      <c r="G106" s="167" t="s">
        <v>538</v>
      </c>
      <c r="H106" s="79">
        <v>1.02</v>
      </c>
      <c r="I106" s="79">
        <v>0.01</v>
      </c>
      <c r="J106" s="79">
        <v>0.285</v>
      </c>
      <c r="K106" s="79">
        <v>0.041</v>
      </c>
      <c r="L106" s="79">
        <v>0.064</v>
      </c>
      <c r="M106" s="79">
        <v>1.082</v>
      </c>
      <c r="N106" s="79">
        <v>0.368</v>
      </c>
      <c r="O106" s="79">
        <v>0.039</v>
      </c>
      <c r="P106" s="80">
        <v>1.03</v>
      </c>
      <c r="Q106" s="80">
        <v>0.32599999999999996</v>
      </c>
      <c r="R106" s="80">
        <v>1.45</v>
      </c>
      <c r="S106" s="80">
        <v>1.8889999999999998</v>
      </c>
      <c r="T106" s="80">
        <v>1.4589999999999996</v>
      </c>
      <c r="U106" s="81">
        <v>2.909</v>
      </c>
      <c r="V106" s="90"/>
      <c r="W106" s="90"/>
      <c r="X106" s="90"/>
      <c r="Y106" s="90"/>
      <c r="Z106" s="90"/>
      <c r="AA106" s="90"/>
    </row>
    <row r="107" spans="1:27" ht="14.25" customHeight="1">
      <c r="A107" s="57">
        <v>56</v>
      </c>
      <c r="B107" s="60" t="s">
        <v>260</v>
      </c>
      <c r="C107" s="174" t="str">
        <f>VLOOKUP($A107,'Caractéristiques des enquêtes'!$A$2:$C$210,3,0)</f>
        <v>EMD</v>
      </c>
      <c r="D107" s="61">
        <v>1997</v>
      </c>
      <c r="E107" s="169">
        <v>1068000</v>
      </c>
      <c r="F107" s="169">
        <v>24</v>
      </c>
      <c r="G107" s="167" t="s">
        <v>538</v>
      </c>
      <c r="H107" s="79">
        <v>1.05</v>
      </c>
      <c r="I107" s="79">
        <v>0.012</v>
      </c>
      <c r="J107" s="79">
        <v>0.3</v>
      </c>
      <c r="K107" s="79">
        <v>0.042</v>
      </c>
      <c r="L107" s="79">
        <v>0.053</v>
      </c>
      <c r="M107" s="79">
        <v>1.353</v>
      </c>
      <c r="N107" s="79">
        <v>0.423</v>
      </c>
      <c r="O107" s="79">
        <v>0.02</v>
      </c>
      <c r="P107" s="80">
        <v>1.062</v>
      </c>
      <c r="Q107" s="80">
        <v>0.34199999999999997</v>
      </c>
      <c r="R107" s="80">
        <v>1.776</v>
      </c>
      <c r="S107" s="80">
        <v>2.2030000000000003</v>
      </c>
      <c r="T107" s="80">
        <v>1.477</v>
      </c>
      <c r="U107" s="81">
        <v>3.253</v>
      </c>
      <c r="V107" s="90"/>
      <c r="W107" s="90"/>
      <c r="X107" s="90"/>
      <c r="Y107" s="90"/>
      <c r="Z107" s="90"/>
      <c r="AA107" s="90"/>
    </row>
    <row r="108" spans="1:27" ht="14.25" customHeight="1">
      <c r="A108" s="57">
        <v>111</v>
      </c>
      <c r="B108" s="60" t="s">
        <v>260</v>
      </c>
      <c r="C108" s="174" t="str">
        <f>VLOOKUP($A108,'Caractéristiques des enquêtes'!$A$2:$C$210,3,0)</f>
        <v>EDGT</v>
      </c>
      <c r="D108" s="61">
        <v>2009</v>
      </c>
      <c r="E108" s="169">
        <v>1177000</v>
      </c>
      <c r="F108" s="169">
        <v>24</v>
      </c>
      <c r="G108" s="167" t="s">
        <v>538</v>
      </c>
      <c r="H108" s="79">
        <v>1.18251</v>
      </c>
      <c r="I108" s="79">
        <v>0.01639</v>
      </c>
      <c r="J108" s="79">
        <v>0.3663</v>
      </c>
      <c r="K108" s="79">
        <v>0.03267</v>
      </c>
      <c r="L108" s="79">
        <v>0.08879</v>
      </c>
      <c r="M108" s="79">
        <v>1.32726</v>
      </c>
      <c r="N108" s="79">
        <v>0.42135</v>
      </c>
      <c r="O108" s="79">
        <v>0.03781</v>
      </c>
      <c r="P108" s="80">
        <v>1.1988999999999999</v>
      </c>
      <c r="Q108" s="80">
        <v>0.39897</v>
      </c>
      <c r="R108" s="80">
        <v>1.7486100000000002</v>
      </c>
      <c r="S108" s="80">
        <v>2.2905699999999998</v>
      </c>
      <c r="T108" s="80">
        <v>1.7244699999999993</v>
      </c>
      <c r="U108" s="81">
        <v>3.4730799999999995</v>
      </c>
      <c r="V108" s="90"/>
      <c r="W108" s="90"/>
      <c r="X108" s="90"/>
      <c r="Y108" s="90"/>
      <c r="Z108" s="90"/>
      <c r="AA108" s="90"/>
    </row>
    <row r="109" spans="1:27" ht="14.25" customHeight="1">
      <c r="A109" s="57">
        <v>110</v>
      </c>
      <c r="B109" s="60" t="s">
        <v>261</v>
      </c>
      <c r="C109" s="174" t="str">
        <f>VLOOKUP($A109,'Caractéristiques des enquêtes'!$A$2:$C$210,3,0)</f>
        <v>EDGT</v>
      </c>
      <c r="D109" s="61">
        <v>2009</v>
      </c>
      <c r="E109" s="169">
        <v>1855000</v>
      </c>
      <c r="F109" s="169">
        <v>106</v>
      </c>
      <c r="G109" s="167" t="s">
        <v>538</v>
      </c>
      <c r="H109" s="83">
        <v>1.10945</v>
      </c>
      <c r="I109" s="83">
        <v>0.02455</v>
      </c>
      <c r="J109" s="83">
        <v>0.27261</v>
      </c>
      <c r="K109" s="83">
        <v>0.05833</v>
      </c>
      <c r="L109" s="83">
        <v>0.07055</v>
      </c>
      <c r="M109" s="83">
        <v>1.56351</v>
      </c>
      <c r="N109" s="83">
        <v>0.48571</v>
      </c>
      <c r="O109" s="83">
        <v>0.04134</v>
      </c>
      <c r="P109" s="80">
        <v>1.1340000000000001</v>
      </c>
      <c r="Q109" s="80">
        <v>0.33094</v>
      </c>
      <c r="R109" s="80">
        <v>2.04922</v>
      </c>
      <c r="S109" s="80">
        <v>2.5166000000000004</v>
      </c>
      <c r="T109" s="80">
        <v>1.5768300000000002</v>
      </c>
      <c r="U109" s="81">
        <v>3.62605</v>
      </c>
      <c r="V109" s="90"/>
      <c r="W109" s="90"/>
      <c r="X109" s="90"/>
      <c r="Y109" s="90"/>
      <c r="Z109" s="90"/>
      <c r="AA109" s="90"/>
    </row>
    <row r="110" spans="1:27" ht="14.25" customHeight="1">
      <c r="A110" s="57">
        <v>202</v>
      </c>
      <c r="B110" s="162" t="s">
        <v>594</v>
      </c>
      <c r="C110" s="163" t="s">
        <v>583</v>
      </c>
      <c r="D110" s="164">
        <v>2020</v>
      </c>
      <c r="E110" s="192">
        <v>2155700</v>
      </c>
      <c r="F110" s="176">
        <v>195</v>
      </c>
      <c r="G110" s="190" t="s">
        <v>538</v>
      </c>
      <c r="H110" s="83">
        <v>1.00819</v>
      </c>
      <c r="I110" s="83">
        <v>0.04955</v>
      </c>
      <c r="J110" s="83">
        <v>0.27664</v>
      </c>
      <c r="K110" s="83">
        <v>0.04786</v>
      </c>
      <c r="L110" s="83">
        <v>0.05236</v>
      </c>
      <c r="M110" s="83">
        <v>1.33619</v>
      </c>
      <c r="N110" s="83">
        <v>0.35962</v>
      </c>
      <c r="O110" s="83">
        <v>0.02609</v>
      </c>
      <c r="P110" s="80">
        <f>H110+I110</f>
        <v>1.05774</v>
      </c>
      <c r="Q110" s="80">
        <f>J110+K110</f>
        <v>0.3245</v>
      </c>
      <c r="R110" s="80">
        <f>M110+N110</f>
        <v>1.69581</v>
      </c>
      <c r="S110" s="80">
        <f>I110+J110+K110+L110+M110+N110+O110</f>
        <v>2.14831</v>
      </c>
      <c r="T110" s="80">
        <f>U110-R110</f>
        <v>1.4606899999999998</v>
      </c>
      <c r="U110" s="81">
        <f>SUM(H110:O110)</f>
        <v>3.1565</v>
      </c>
      <c r="V110" s="90"/>
      <c r="W110" s="90"/>
      <c r="X110" s="90"/>
      <c r="Y110" s="90"/>
      <c r="Z110" s="90"/>
      <c r="AA110" s="90"/>
    </row>
    <row r="111" spans="1:27" ht="14.25" customHeight="1">
      <c r="A111" s="57">
        <v>81</v>
      </c>
      <c r="B111" s="60" t="s">
        <v>263</v>
      </c>
      <c r="C111" s="174" t="str">
        <f>VLOOKUP($A111,'Caractéristiques des enquêtes'!$A$2:$C$210,3,0)</f>
        <v>EMD</v>
      </c>
      <c r="D111" s="61">
        <v>2004</v>
      </c>
      <c r="E111" s="169">
        <v>125000</v>
      </c>
      <c r="F111" s="169">
        <v>36</v>
      </c>
      <c r="G111" s="167" t="s">
        <v>538</v>
      </c>
      <c r="H111" s="79">
        <v>0.867</v>
      </c>
      <c r="I111" s="79">
        <v>0.036</v>
      </c>
      <c r="J111" s="79">
        <v>0.12</v>
      </c>
      <c r="K111" s="79">
        <v>0.073</v>
      </c>
      <c r="L111" s="79">
        <v>0.029</v>
      </c>
      <c r="M111" s="79">
        <v>1.705</v>
      </c>
      <c r="N111" s="79">
        <v>0.793</v>
      </c>
      <c r="O111" s="79">
        <v>0.024</v>
      </c>
      <c r="P111" s="80">
        <v>0.903</v>
      </c>
      <c r="Q111" s="80">
        <v>0.193</v>
      </c>
      <c r="R111" s="80">
        <v>2.498</v>
      </c>
      <c r="S111" s="80">
        <v>2.78</v>
      </c>
      <c r="T111" s="80">
        <v>1.149</v>
      </c>
      <c r="U111" s="81">
        <v>3.6470000000000002</v>
      </c>
      <c r="V111" s="90"/>
      <c r="W111" s="90"/>
      <c r="X111" s="90"/>
      <c r="Y111" s="90"/>
      <c r="Z111" s="90"/>
      <c r="AA111" s="90"/>
    </row>
    <row r="112" spans="1:27" ht="14.25" customHeight="1">
      <c r="A112" s="57">
        <v>45</v>
      </c>
      <c r="B112" s="60" t="s">
        <v>266</v>
      </c>
      <c r="C112" s="174" t="str">
        <f>VLOOKUP($A112,'Caractéristiques des enquêtes'!$A$2:$C$210,3,0)</f>
        <v>EMD</v>
      </c>
      <c r="D112" s="61">
        <v>1992</v>
      </c>
      <c r="E112" s="169">
        <v>177000</v>
      </c>
      <c r="F112" s="169">
        <v>18</v>
      </c>
      <c r="G112" s="167" t="s">
        <v>538</v>
      </c>
      <c r="H112" s="79">
        <v>1.004</v>
      </c>
      <c r="I112" s="79">
        <v>0.035</v>
      </c>
      <c r="J112" s="79">
        <v>0.259</v>
      </c>
      <c r="K112" s="79">
        <v>0.054</v>
      </c>
      <c r="L112" s="79">
        <v>0.046</v>
      </c>
      <c r="M112" s="79">
        <v>1.433</v>
      </c>
      <c r="N112" s="79">
        <v>0.455</v>
      </c>
      <c r="O112" s="79">
        <v>0.038</v>
      </c>
      <c r="P112" s="80">
        <v>1.039</v>
      </c>
      <c r="Q112" s="80">
        <v>0.313</v>
      </c>
      <c r="R112" s="80">
        <v>1.8880000000000001</v>
      </c>
      <c r="S112" s="80">
        <v>2.32</v>
      </c>
      <c r="T112" s="80">
        <v>1.4360000000000002</v>
      </c>
      <c r="U112" s="81">
        <v>3.3240000000000003</v>
      </c>
      <c r="V112" s="90"/>
      <c r="W112" s="90"/>
      <c r="X112" s="90"/>
      <c r="Y112" s="90"/>
      <c r="Z112" s="90"/>
      <c r="AA112" s="90"/>
    </row>
    <row r="113" spans="1:27" ht="14.25" customHeight="1">
      <c r="A113" s="57">
        <v>184</v>
      </c>
      <c r="B113" s="60" t="s">
        <v>530</v>
      </c>
      <c r="C113" s="174" t="str">
        <f>VLOOKUP($A113,'Caractéristiques des enquêtes'!$A$2:$C$210,3,0)</f>
        <v>EDGT</v>
      </c>
      <c r="D113" s="61">
        <v>2017</v>
      </c>
      <c r="E113" s="169">
        <v>212300</v>
      </c>
      <c r="F113" s="67">
        <v>44</v>
      </c>
      <c r="G113" s="167" t="s">
        <v>538</v>
      </c>
      <c r="H113" s="79">
        <v>1.29732</v>
      </c>
      <c r="I113" s="79">
        <v>0.03819</v>
      </c>
      <c r="J113" s="79">
        <v>0.29922</v>
      </c>
      <c r="K113" s="79">
        <v>0.05254</v>
      </c>
      <c r="L113" s="79">
        <v>0.00991</v>
      </c>
      <c r="M113" s="79">
        <v>1.65566</v>
      </c>
      <c r="N113" s="79">
        <v>0.45971</v>
      </c>
      <c r="O113" s="79">
        <v>0.03591</v>
      </c>
      <c r="P113" s="80">
        <f>H113+I113</f>
        <v>1.33551</v>
      </c>
      <c r="Q113" s="80">
        <f>J113+K113</f>
        <v>0.35175999999999996</v>
      </c>
      <c r="R113" s="80">
        <f>M113+N113</f>
        <v>2.11537</v>
      </c>
      <c r="S113" s="80">
        <f>I113+J113+K113+L113+M113+N113+O113</f>
        <v>2.5511399999999997</v>
      </c>
      <c r="T113" s="80">
        <f>U113-R113</f>
        <v>1.7330899999999998</v>
      </c>
      <c r="U113" s="81">
        <f>SUM(H113:O113)</f>
        <v>3.8484599999999998</v>
      </c>
      <c r="V113" s="90"/>
      <c r="W113" s="90"/>
      <c r="X113" s="90"/>
      <c r="Y113" s="90"/>
      <c r="Z113" s="90"/>
      <c r="AA113" s="90"/>
    </row>
    <row r="114" spans="1:27" ht="14.25" customHeight="1">
      <c r="A114" s="57">
        <v>185</v>
      </c>
      <c r="B114" s="60" t="s">
        <v>531</v>
      </c>
      <c r="C114" s="174" t="str">
        <f>VLOOKUP($A114,'Caractéristiques des enquêtes'!$A$2:$C$210,3,0)</f>
        <v>EDGT</v>
      </c>
      <c r="D114" s="61">
        <v>2017</v>
      </c>
      <c r="E114" s="169">
        <v>161400</v>
      </c>
      <c r="F114" s="67">
        <v>133</v>
      </c>
      <c r="G114" s="167" t="s">
        <v>538</v>
      </c>
      <c r="H114" s="79">
        <v>1.04217</v>
      </c>
      <c r="I114" s="79">
        <v>0.02118</v>
      </c>
      <c r="J114" s="79">
        <v>0.02592</v>
      </c>
      <c r="K114" s="79">
        <v>0.1699</v>
      </c>
      <c r="L114" s="79">
        <v>0.00454</v>
      </c>
      <c r="M114" s="79">
        <v>2.01279</v>
      </c>
      <c r="N114" s="79">
        <v>0.59181</v>
      </c>
      <c r="O114" s="79">
        <v>0.04662</v>
      </c>
      <c r="P114" s="80">
        <f>H114+I114</f>
        <v>1.06335</v>
      </c>
      <c r="Q114" s="80">
        <f>J114+K114</f>
        <v>0.19582</v>
      </c>
      <c r="R114" s="80">
        <f>M114+N114</f>
        <v>2.6045999999999996</v>
      </c>
      <c r="S114" s="80">
        <f>I114+J114+K114+L114+M114+N114+O114</f>
        <v>2.8727599999999995</v>
      </c>
      <c r="T114" s="80">
        <f>U114-R114</f>
        <v>1.3103299999999996</v>
      </c>
      <c r="U114" s="81">
        <f>SUM(H114:O114)</f>
        <v>3.914929999999999</v>
      </c>
      <c r="V114" s="90"/>
      <c r="W114" s="90"/>
      <c r="X114" s="90"/>
      <c r="Y114" s="90"/>
      <c r="Z114" s="90"/>
      <c r="AA114" s="90"/>
    </row>
    <row r="115" spans="1:27" ht="14.25" customHeight="1">
      <c r="A115" s="57">
        <v>186</v>
      </c>
      <c r="B115" s="60" t="s">
        <v>532</v>
      </c>
      <c r="C115" s="174" t="str">
        <f>VLOOKUP($A115,'Caractéristiques des enquêtes'!$A$2:$C$210,3,0)</f>
        <v>EDGT</v>
      </c>
      <c r="D115" s="61">
        <v>2017</v>
      </c>
      <c r="E115" s="169">
        <v>373700</v>
      </c>
      <c r="F115" s="67">
        <v>177</v>
      </c>
      <c r="G115" s="167" t="s">
        <v>538</v>
      </c>
      <c r="H115" s="79">
        <v>1.18714</v>
      </c>
      <c r="I115" s="79">
        <v>0.03084</v>
      </c>
      <c r="J115" s="79">
        <v>0.1812</v>
      </c>
      <c r="K115" s="79">
        <v>0.10322</v>
      </c>
      <c r="L115" s="79">
        <v>0.00759</v>
      </c>
      <c r="M115" s="79">
        <v>1.80987</v>
      </c>
      <c r="N115" s="79">
        <v>0.51675</v>
      </c>
      <c r="O115" s="79">
        <v>0.04053</v>
      </c>
      <c r="P115" s="80">
        <f>H115+I115</f>
        <v>1.21798</v>
      </c>
      <c r="Q115" s="80">
        <f>J115+K115</f>
        <v>0.28442</v>
      </c>
      <c r="R115" s="80">
        <f>M115+N115</f>
        <v>2.32662</v>
      </c>
      <c r="S115" s="80">
        <f>I115+J115+K115+L115+M115+N115+O115</f>
        <v>2.69</v>
      </c>
      <c r="T115" s="80">
        <f>U115-R115</f>
        <v>1.5505200000000001</v>
      </c>
      <c r="U115" s="81">
        <f>SUM(H115:O115)</f>
        <v>3.8771400000000003</v>
      </c>
      <c r="V115" s="90"/>
      <c r="W115" s="90"/>
      <c r="X115" s="90"/>
      <c r="Y115" s="90"/>
      <c r="Z115" s="90"/>
      <c r="AA115" s="90"/>
    </row>
    <row r="116" spans="1:27" ht="14.25" customHeight="1">
      <c r="A116" s="57">
        <v>78</v>
      </c>
      <c r="B116" s="60" t="s">
        <v>269</v>
      </c>
      <c r="C116" s="174" t="str">
        <f>VLOOKUP($A116,'Caractéristiques des enquêtes'!$A$2:$C$210,3,0)</f>
        <v>EMD</v>
      </c>
      <c r="D116" s="61">
        <v>2003</v>
      </c>
      <c r="E116" s="169">
        <v>445000</v>
      </c>
      <c r="F116" s="169">
        <v>48</v>
      </c>
      <c r="G116" s="167" t="s">
        <v>538</v>
      </c>
      <c r="H116" s="79">
        <v>0.977</v>
      </c>
      <c r="I116" s="79">
        <v>0.087</v>
      </c>
      <c r="J116" s="79">
        <v>0.253</v>
      </c>
      <c r="K116" s="79">
        <v>0.05</v>
      </c>
      <c r="L116" s="79">
        <v>0.055</v>
      </c>
      <c r="M116" s="79">
        <v>1.756</v>
      </c>
      <c r="N116" s="79">
        <v>0.503</v>
      </c>
      <c r="O116" s="79">
        <v>0.034</v>
      </c>
      <c r="P116" s="80">
        <v>1.064</v>
      </c>
      <c r="Q116" s="80">
        <v>0.303</v>
      </c>
      <c r="R116" s="80">
        <v>2.259</v>
      </c>
      <c r="S116" s="80">
        <v>2.738</v>
      </c>
      <c r="T116" s="80">
        <v>1.456</v>
      </c>
      <c r="U116" s="81">
        <v>3.715</v>
      </c>
      <c r="V116" s="90"/>
      <c r="W116" s="90"/>
      <c r="X116" s="90"/>
      <c r="Y116" s="90"/>
      <c r="Z116" s="90"/>
      <c r="AA116" s="90"/>
    </row>
    <row r="117" spans="1:27" ht="14.25" customHeight="1">
      <c r="A117" s="57">
        <v>142</v>
      </c>
      <c r="B117" s="60" t="s">
        <v>272</v>
      </c>
      <c r="C117" s="174" t="str">
        <f>VLOOKUP($A117,'Caractéristiques des enquêtes'!$A$2:$C$210,3,0)</f>
        <v>EDGT</v>
      </c>
      <c r="D117" s="61">
        <v>2014</v>
      </c>
      <c r="E117" s="169">
        <v>483400</v>
      </c>
      <c r="F117" s="169">
        <v>48</v>
      </c>
      <c r="G117" s="167" t="s">
        <v>538</v>
      </c>
      <c r="H117" s="79">
        <v>1.055</v>
      </c>
      <c r="I117" s="79">
        <v>0.112</v>
      </c>
      <c r="J117" s="79">
        <v>0.404</v>
      </c>
      <c r="K117" s="79">
        <v>0.035</v>
      </c>
      <c r="L117" s="79">
        <v>0.053</v>
      </c>
      <c r="M117" s="79">
        <v>1.604</v>
      </c>
      <c r="N117" s="79">
        <v>0.447</v>
      </c>
      <c r="O117" s="79">
        <v>0.046</v>
      </c>
      <c r="P117" s="80">
        <v>1.167</v>
      </c>
      <c r="Q117" s="80">
        <v>0.43900000000000006</v>
      </c>
      <c r="R117" s="80">
        <v>2.051</v>
      </c>
      <c r="S117" s="80">
        <v>2.701</v>
      </c>
      <c r="T117" s="80">
        <v>1.705</v>
      </c>
      <c r="U117" s="81">
        <v>3.756</v>
      </c>
      <c r="V117" s="90"/>
      <c r="W117" s="90"/>
      <c r="X117" s="90"/>
      <c r="Y117" s="90"/>
      <c r="Z117" s="90"/>
      <c r="AA117" s="90"/>
    </row>
    <row r="118" spans="1:27" ht="14.25" customHeight="1">
      <c r="A118" s="57">
        <v>139</v>
      </c>
      <c r="B118" s="60" t="s">
        <v>273</v>
      </c>
      <c r="C118" s="174" t="str">
        <f>VLOOKUP($A118,'Caractéristiques des enquêtes'!$A$2:$C$210,3,0)</f>
        <v>EDGT</v>
      </c>
      <c r="D118" s="61">
        <v>2014</v>
      </c>
      <c r="E118" s="169">
        <v>698000</v>
      </c>
      <c r="F118" s="63">
        <v>132</v>
      </c>
      <c r="G118" s="167" t="s">
        <v>538</v>
      </c>
      <c r="H118" s="79">
        <v>1.0511</v>
      </c>
      <c r="I118" s="79">
        <v>0.09249</v>
      </c>
      <c r="J118" s="79">
        <v>0.30896</v>
      </c>
      <c r="K118" s="79">
        <v>0.05298</v>
      </c>
      <c r="L118" s="79">
        <v>0.05892</v>
      </c>
      <c r="M118" s="79">
        <v>1.67579</v>
      </c>
      <c r="N118" s="79">
        <v>0.46654</v>
      </c>
      <c r="O118" s="79">
        <v>0.05948</v>
      </c>
      <c r="P118" s="80">
        <v>1.1435899999999999</v>
      </c>
      <c r="Q118" s="80">
        <v>0.36194000000000004</v>
      </c>
      <c r="R118" s="80">
        <v>2.14233</v>
      </c>
      <c r="S118" s="80">
        <v>2.7151600000000005</v>
      </c>
      <c r="T118" s="80">
        <v>1.62393</v>
      </c>
      <c r="U118" s="81">
        <v>3.7662600000000004</v>
      </c>
      <c r="V118" s="90"/>
      <c r="W118" s="90"/>
      <c r="X118" s="90"/>
      <c r="Y118" s="90"/>
      <c r="Z118" s="90"/>
      <c r="AA118" s="90"/>
    </row>
    <row r="119" spans="1:27" ht="14.25" customHeight="1">
      <c r="A119" s="57">
        <v>140</v>
      </c>
      <c r="B119" s="60" t="s">
        <v>275</v>
      </c>
      <c r="C119" s="174" t="str">
        <f>VLOOKUP($A119,'Caractéristiques des enquêtes'!$A$2:$C$210,3,0)</f>
        <v>EDGT</v>
      </c>
      <c r="D119" s="61">
        <v>2014</v>
      </c>
      <c r="E119" s="169">
        <v>48000</v>
      </c>
      <c r="F119" s="63">
        <v>58</v>
      </c>
      <c r="G119" s="167" t="s">
        <v>538</v>
      </c>
      <c r="H119" s="79">
        <v>1.00229</v>
      </c>
      <c r="I119" s="79">
        <v>0.06203</v>
      </c>
      <c r="J119" s="79">
        <v>0.00864</v>
      </c>
      <c r="K119" s="79">
        <v>0.06387</v>
      </c>
      <c r="L119" s="79">
        <v>0.01387</v>
      </c>
      <c r="M119" s="79">
        <v>1.51533</v>
      </c>
      <c r="N119" s="79">
        <v>0.35595</v>
      </c>
      <c r="O119" s="79">
        <v>0.00795</v>
      </c>
      <c r="P119" s="80">
        <v>1.06432</v>
      </c>
      <c r="Q119" s="80">
        <v>0.07250999999999999</v>
      </c>
      <c r="R119" s="80">
        <v>1.87128</v>
      </c>
      <c r="S119" s="80">
        <v>2.02764</v>
      </c>
      <c r="T119" s="80">
        <v>1.15865</v>
      </c>
      <c r="U119" s="81">
        <v>3.0299300000000002</v>
      </c>
      <c r="V119" s="90"/>
      <c r="W119" s="90"/>
      <c r="X119" s="90"/>
      <c r="Y119" s="90"/>
      <c r="Z119" s="90"/>
      <c r="AA119" s="90"/>
    </row>
    <row r="120" spans="1:27" ht="14.25" customHeight="1">
      <c r="A120" s="57">
        <v>141</v>
      </c>
      <c r="B120" s="60" t="s">
        <v>277</v>
      </c>
      <c r="C120" s="174" t="str">
        <f>VLOOKUP($A120,'Caractéristiques des enquêtes'!$A$2:$C$210,3,0)</f>
        <v>EDGT</v>
      </c>
      <c r="D120" s="61">
        <v>2014</v>
      </c>
      <c r="E120" s="169">
        <v>746000</v>
      </c>
      <c r="F120" s="63">
        <v>190</v>
      </c>
      <c r="G120" s="167" t="s">
        <v>538</v>
      </c>
      <c r="H120" s="79">
        <v>1.048</v>
      </c>
      <c r="I120" s="79">
        <v>0.09051</v>
      </c>
      <c r="J120" s="79">
        <v>0.28948</v>
      </c>
      <c r="K120" s="79">
        <v>0.05369</v>
      </c>
      <c r="L120" s="79">
        <v>0.056</v>
      </c>
      <c r="M120" s="79">
        <v>1.66539</v>
      </c>
      <c r="N120" s="79">
        <v>0.45937</v>
      </c>
      <c r="O120" s="79">
        <v>0.05614</v>
      </c>
      <c r="P120" s="80">
        <v>1.1385100000000001</v>
      </c>
      <c r="Q120" s="80">
        <v>0.34317000000000003</v>
      </c>
      <c r="R120" s="80">
        <v>2.1247599999999998</v>
      </c>
      <c r="S120" s="80">
        <v>2.6705799999999997</v>
      </c>
      <c r="T120" s="80">
        <v>1.5938200000000002</v>
      </c>
      <c r="U120" s="81">
        <v>3.71858</v>
      </c>
      <c r="V120" s="90"/>
      <c r="W120" s="90"/>
      <c r="X120" s="90"/>
      <c r="Y120" s="90"/>
      <c r="Z120" s="90"/>
      <c r="AA120" s="90"/>
    </row>
    <row r="121" spans="1:27" ht="14.25" customHeight="1">
      <c r="A121" s="57">
        <v>32</v>
      </c>
      <c r="B121" s="60" t="s">
        <v>279</v>
      </c>
      <c r="C121" s="174" t="str">
        <f>VLOOKUP($A121,'Caractéristiques des enquêtes'!$A$2:$C$210,3,0)</f>
        <v>EMD</v>
      </c>
      <c r="D121" s="61">
        <v>1990</v>
      </c>
      <c r="E121" s="169">
        <v>214000</v>
      </c>
      <c r="F121" s="169">
        <v>16</v>
      </c>
      <c r="G121" s="167" t="s">
        <v>538</v>
      </c>
      <c r="H121" s="79">
        <v>0.861</v>
      </c>
      <c r="I121" s="79">
        <v>0.138</v>
      </c>
      <c r="J121" s="79">
        <v>0.301</v>
      </c>
      <c r="K121" s="79">
        <v>0.075</v>
      </c>
      <c r="L121" s="79">
        <v>0.042</v>
      </c>
      <c r="M121" s="79">
        <v>1.46</v>
      </c>
      <c r="N121" s="79">
        <v>0.446</v>
      </c>
      <c r="O121" s="79">
        <v>0.036</v>
      </c>
      <c r="P121" s="80">
        <v>0.999</v>
      </c>
      <c r="Q121" s="80">
        <v>0.376</v>
      </c>
      <c r="R121" s="80">
        <v>1.906</v>
      </c>
      <c r="S121" s="80">
        <v>2.498</v>
      </c>
      <c r="T121" s="80">
        <v>1.453</v>
      </c>
      <c r="U121" s="81">
        <v>3.359</v>
      </c>
      <c r="V121" s="90"/>
      <c r="W121" s="90"/>
      <c r="X121" s="90"/>
      <c r="Y121" s="90"/>
      <c r="Z121" s="90"/>
      <c r="AA121" s="90"/>
    </row>
    <row r="122" spans="1:27" ht="14.25" customHeight="1">
      <c r="A122" s="57">
        <v>112</v>
      </c>
      <c r="B122" s="60" t="s">
        <v>279</v>
      </c>
      <c r="C122" s="174" t="str">
        <f>VLOOKUP($A122,'Caractéristiques des enquêtes'!$A$2:$C$210,3,0)</f>
        <v>EMD</v>
      </c>
      <c r="D122" s="61">
        <v>2009</v>
      </c>
      <c r="E122" s="169">
        <v>236000</v>
      </c>
      <c r="F122" s="169">
        <v>24</v>
      </c>
      <c r="G122" s="167" t="s">
        <v>538</v>
      </c>
      <c r="H122" s="79">
        <v>0.70281</v>
      </c>
      <c r="I122" s="79">
        <v>0.06395</v>
      </c>
      <c r="J122" s="79">
        <v>0.22674</v>
      </c>
      <c r="K122" s="79">
        <v>0.071</v>
      </c>
      <c r="L122" s="79">
        <v>0.011</v>
      </c>
      <c r="M122" s="79">
        <v>1.46584</v>
      </c>
      <c r="N122" s="79">
        <v>0.41173</v>
      </c>
      <c r="O122" s="79">
        <v>0.034</v>
      </c>
      <c r="P122" s="80">
        <v>0.7667600000000001</v>
      </c>
      <c r="Q122" s="80">
        <v>0.29774</v>
      </c>
      <c r="R122" s="80">
        <v>1.87757</v>
      </c>
      <c r="S122" s="80">
        <v>2.2842599999999997</v>
      </c>
      <c r="T122" s="80">
        <v>1.1094999999999997</v>
      </c>
      <c r="U122" s="81">
        <v>2.9870699999999997</v>
      </c>
      <c r="V122" s="90"/>
      <c r="W122" s="90"/>
      <c r="X122" s="90"/>
      <c r="Y122" s="90"/>
      <c r="Z122" s="90"/>
      <c r="AA122" s="90"/>
    </row>
    <row r="123" spans="1:27" ht="14.25" customHeight="1">
      <c r="A123" s="57">
        <v>4</v>
      </c>
      <c r="B123" s="60" t="s">
        <v>284</v>
      </c>
      <c r="C123" s="174" t="str">
        <f>VLOOKUP($A123,'Caractéristiques des enquêtes'!$A$2:$C$210,3,0)</f>
        <v>EMD</v>
      </c>
      <c r="D123" s="61">
        <v>1976</v>
      </c>
      <c r="E123" s="169">
        <v>230000</v>
      </c>
      <c r="F123" s="169">
        <v>21</v>
      </c>
      <c r="G123" s="167" t="s">
        <v>538</v>
      </c>
      <c r="H123" s="79">
        <v>1.43</v>
      </c>
      <c r="I123" s="79">
        <v>0.047</v>
      </c>
      <c r="J123" s="79">
        <v>0.272</v>
      </c>
      <c r="K123" s="79">
        <v>0.045</v>
      </c>
      <c r="L123" s="79">
        <v>0.174</v>
      </c>
      <c r="M123" s="79">
        <v>0.842</v>
      </c>
      <c r="N123" s="79">
        <v>0.29</v>
      </c>
      <c r="O123" s="79">
        <v>0.027</v>
      </c>
      <c r="P123" s="80">
        <v>1.4769999999999999</v>
      </c>
      <c r="Q123" s="80">
        <v>0.317</v>
      </c>
      <c r="R123" s="80">
        <v>1.132</v>
      </c>
      <c r="S123" s="80">
        <v>1.6969999999999998</v>
      </c>
      <c r="T123" s="80">
        <v>1.995</v>
      </c>
      <c r="U123" s="81">
        <v>3.127</v>
      </c>
      <c r="V123" s="90"/>
      <c r="W123" s="90"/>
      <c r="X123" s="90"/>
      <c r="Y123" s="90"/>
      <c r="Z123" s="90"/>
      <c r="AA123" s="90"/>
    </row>
    <row r="124" spans="1:27" ht="14.25" customHeight="1">
      <c r="A124" s="57">
        <v>38</v>
      </c>
      <c r="B124" s="60" t="s">
        <v>284</v>
      </c>
      <c r="C124" s="174" t="str">
        <f>VLOOKUP($A124,'Caractéristiques des enquêtes'!$A$2:$C$210,3,0)</f>
        <v>EMD</v>
      </c>
      <c r="D124" s="61">
        <v>1991</v>
      </c>
      <c r="E124" s="169">
        <v>295000</v>
      </c>
      <c r="F124" s="169">
        <v>30</v>
      </c>
      <c r="G124" s="167" t="s">
        <v>538</v>
      </c>
      <c r="H124" s="79">
        <v>1.094</v>
      </c>
      <c r="I124" s="79">
        <v>0.035</v>
      </c>
      <c r="J124" s="79">
        <v>0.297</v>
      </c>
      <c r="K124" s="79">
        <v>0.06</v>
      </c>
      <c r="L124" s="79">
        <v>0.049</v>
      </c>
      <c r="M124" s="79">
        <v>1.614</v>
      </c>
      <c r="N124" s="79">
        <v>0.517</v>
      </c>
      <c r="O124" s="79">
        <v>0.037</v>
      </c>
      <c r="P124" s="80">
        <v>1.129</v>
      </c>
      <c r="Q124" s="80">
        <v>0.357</v>
      </c>
      <c r="R124" s="80">
        <v>2.1310000000000002</v>
      </c>
      <c r="S124" s="80">
        <v>2.609</v>
      </c>
      <c r="T124" s="80">
        <v>1.5719999999999996</v>
      </c>
      <c r="U124" s="81">
        <v>3.703</v>
      </c>
      <c r="V124" s="90"/>
      <c r="W124" s="90"/>
      <c r="X124" s="90"/>
      <c r="Y124" s="90"/>
      <c r="Z124" s="90"/>
      <c r="AA124" s="90"/>
    </row>
    <row r="125" spans="1:27" ht="14.25" customHeight="1">
      <c r="A125" s="57">
        <v>137</v>
      </c>
      <c r="B125" s="60" t="s">
        <v>289</v>
      </c>
      <c r="C125" s="174" t="str">
        <f>VLOOKUP($A125,'Caractéristiques des enquêtes'!$A$2:$C$210,3,0)</f>
        <v>EDGT</v>
      </c>
      <c r="D125" s="61">
        <v>2013</v>
      </c>
      <c r="E125" s="169">
        <v>298000</v>
      </c>
      <c r="F125" s="169">
        <v>30</v>
      </c>
      <c r="G125" s="167" t="s">
        <v>538</v>
      </c>
      <c r="H125" s="83">
        <v>1.185</v>
      </c>
      <c r="I125" s="83">
        <v>0.041</v>
      </c>
      <c r="J125" s="83">
        <v>0.337</v>
      </c>
      <c r="K125" s="83">
        <v>0.038</v>
      </c>
      <c r="L125" s="83">
        <v>0.012</v>
      </c>
      <c r="M125" s="83">
        <v>1.452</v>
      </c>
      <c r="N125" s="83">
        <v>0.408</v>
      </c>
      <c r="O125" s="83">
        <v>0.04</v>
      </c>
      <c r="P125" s="80">
        <v>1.226</v>
      </c>
      <c r="Q125" s="80">
        <v>0.375</v>
      </c>
      <c r="R125" s="80">
        <v>1.86</v>
      </c>
      <c r="S125" s="80">
        <v>2.328</v>
      </c>
      <c r="T125" s="80">
        <v>1.653</v>
      </c>
      <c r="U125" s="81">
        <v>3.513</v>
      </c>
      <c r="V125" s="90"/>
      <c r="W125" s="90"/>
      <c r="X125" s="90"/>
      <c r="Y125" s="90"/>
      <c r="Z125" s="90"/>
      <c r="AA125" s="90"/>
    </row>
    <row r="126" spans="1:27" ht="14.25" customHeight="1">
      <c r="A126" s="57">
        <v>134</v>
      </c>
      <c r="B126" s="60" t="s">
        <v>291</v>
      </c>
      <c r="C126" s="174" t="str">
        <f>VLOOKUP($A126,'Caractéristiques des enquêtes'!$A$2:$C$210,3,0)</f>
        <v>EDGT</v>
      </c>
      <c r="D126" s="61">
        <v>2013</v>
      </c>
      <c r="E126" s="169">
        <v>338093</v>
      </c>
      <c r="F126" s="67">
        <v>55</v>
      </c>
      <c r="G126" s="167" t="s">
        <v>538</v>
      </c>
      <c r="H126" s="83">
        <v>1.143</v>
      </c>
      <c r="I126" s="83">
        <v>0.04</v>
      </c>
      <c r="J126" s="83">
        <v>0.325</v>
      </c>
      <c r="K126" s="83">
        <v>0.044</v>
      </c>
      <c r="L126" s="83">
        <v>0.011</v>
      </c>
      <c r="M126" s="83">
        <v>1.493</v>
      </c>
      <c r="N126" s="83">
        <v>0.425</v>
      </c>
      <c r="O126" s="83">
        <v>0.045</v>
      </c>
      <c r="P126" s="80">
        <v>1.183</v>
      </c>
      <c r="Q126" s="80">
        <v>0.369</v>
      </c>
      <c r="R126" s="80">
        <v>1.9180000000000001</v>
      </c>
      <c r="S126" s="80">
        <v>2.383</v>
      </c>
      <c r="T126" s="80">
        <v>1.6079999999999997</v>
      </c>
      <c r="U126" s="81">
        <v>3.526</v>
      </c>
      <c r="V126" s="90"/>
      <c r="W126" s="90"/>
      <c r="X126" s="90"/>
      <c r="Y126" s="90"/>
      <c r="Z126" s="90"/>
      <c r="AA126" s="90"/>
    </row>
    <row r="127" spans="1:27" ht="14.25" customHeight="1">
      <c r="A127" s="57">
        <v>135</v>
      </c>
      <c r="B127" s="60" t="s">
        <v>293</v>
      </c>
      <c r="C127" s="174" t="str">
        <f>VLOOKUP($A127,'Caractéristiques des enquêtes'!$A$2:$C$210,3,0)</f>
        <v>EDGT</v>
      </c>
      <c r="D127" s="61">
        <v>2013</v>
      </c>
      <c r="E127" s="169">
        <v>219126</v>
      </c>
      <c r="F127" s="67">
        <v>421</v>
      </c>
      <c r="G127" s="167" t="s">
        <v>538</v>
      </c>
      <c r="H127" s="83">
        <v>0.961</v>
      </c>
      <c r="I127" s="83">
        <v>0.039</v>
      </c>
      <c r="J127" s="83">
        <v>0.055</v>
      </c>
      <c r="K127" s="83">
        <v>0.196</v>
      </c>
      <c r="L127" s="83">
        <v>0.012</v>
      </c>
      <c r="M127" s="83">
        <v>1.582</v>
      </c>
      <c r="N127" s="83">
        <v>0.419</v>
      </c>
      <c r="O127" s="83">
        <v>0.015</v>
      </c>
      <c r="P127" s="80">
        <v>1</v>
      </c>
      <c r="Q127" s="80">
        <v>0.251</v>
      </c>
      <c r="R127" s="80">
        <v>2.001</v>
      </c>
      <c r="S127" s="80">
        <v>2.318</v>
      </c>
      <c r="T127" s="80">
        <v>1.278</v>
      </c>
      <c r="U127" s="81">
        <v>3.279</v>
      </c>
      <c r="V127" s="90"/>
      <c r="W127" s="90"/>
      <c r="X127" s="90"/>
      <c r="Y127" s="90"/>
      <c r="Z127" s="90"/>
      <c r="AA127" s="90"/>
    </row>
    <row r="128" spans="1:27" ht="14.25" customHeight="1">
      <c r="A128" s="57">
        <v>136</v>
      </c>
      <c r="B128" s="60" t="s">
        <v>295</v>
      </c>
      <c r="C128" s="174" t="str">
        <f>VLOOKUP($A128,'Caractéristiques des enquêtes'!$A$2:$C$210,3,0)</f>
        <v>EDGT</v>
      </c>
      <c r="D128" s="61">
        <v>2013</v>
      </c>
      <c r="E128" s="169">
        <v>557219</v>
      </c>
      <c r="F128" s="67">
        <v>476</v>
      </c>
      <c r="G128" s="167" t="s">
        <v>538</v>
      </c>
      <c r="H128" s="83">
        <v>1.071</v>
      </c>
      <c r="I128" s="83">
        <v>0.039</v>
      </c>
      <c r="J128" s="83">
        <v>0.219</v>
      </c>
      <c r="K128" s="83">
        <v>0.104</v>
      </c>
      <c r="L128" s="83">
        <v>0.012</v>
      </c>
      <c r="M128" s="83">
        <v>1.528</v>
      </c>
      <c r="N128" s="83">
        <v>0.423</v>
      </c>
      <c r="O128" s="83">
        <v>0.033</v>
      </c>
      <c r="P128" s="80">
        <v>1.11</v>
      </c>
      <c r="Q128" s="80">
        <v>0.323</v>
      </c>
      <c r="R128" s="80">
        <v>1.951</v>
      </c>
      <c r="S128" s="80">
        <v>2.3579999999999997</v>
      </c>
      <c r="T128" s="80">
        <v>1.4779999999999998</v>
      </c>
      <c r="U128" s="81">
        <v>3.429</v>
      </c>
      <c r="V128" s="90"/>
      <c r="W128" s="90"/>
      <c r="X128" s="90"/>
      <c r="Y128" s="90"/>
      <c r="Z128" s="90"/>
      <c r="AA128" s="90"/>
    </row>
    <row r="129" spans="1:27" ht="14.25" customHeight="1">
      <c r="A129" s="57">
        <v>13</v>
      </c>
      <c r="B129" s="60" t="s">
        <v>297</v>
      </c>
      <c r="C129" s="174" t="str">
        <f>VLOOKUP($A129,'Caractéristiques des enquêtes'!$A$2:$C$210,3,0)</f>
        <v>EMD</v>
      </c>
      <c r="D129" s="61">
        <v>1980</v>
      </c>
      <c r="E129" s="169">
        <v>466000</v>
      </c>
      <c r="F129" s="169">
        <v>20</v>
      </c>
      <c r="G129" s="167" t="s">
        <v>538</v>
      </c>
      <c r="H129" s="79">
        <v>0.779</v>
      </c>
      <c r="I129" s="79">
        <v>0.168</v>
      </c>
      <c r="J129" s="79">
        <v>0.326</v>
      </c>
      <c r="K129" s="79">
        <v>0.062</v>
      </c>
      <c r="L129" s="79">
        <v>0.166</v>
      </c>
      <c r="M129" s="79">
        <v>0.945</v>
      </c>
      <c r="N129" s="79">
        <v>0.309</v>
      </c>
      <c r="O129" s="79">
        <v>0.023</v>
      </c>
      <c r="P129" s="80">
        <v>0.9470000000000001</v>
      </c>
      <c r="Q129" s="80">
        <v>0.388</v>
      </c>
      <c r="R129" s="80">
        <v>1.254</v>
      </c>
      <c r="S129" s="80">
        <v>1.9990000000000006</v>
      </c>
      <c r="T129" s="80">
        <v>1.5240000000000005</v>
      </c>
      <c r="U129" s="81">
        <v>2.7780000000000005</v>
      </c>
      <c r="V129" s="90"/>
      <c r="W129" s="90"/>
      <c r="X129" s="90"/>
      <c r="Y129" s="90"/>
      <c r="Z129" s="90"/>
      <c r="AA129" s="90"/>
    </row>
    <row r="130" spans="1:27" ht="14.25" customHeight="1">
      <c r="A130" s="57">
        <v>33</v>
      </c>
      <c r="B130" s="60" t="s">
        <v>297</v>
      </c>
      <c r="C130" s="174" t="str">
        <f>VLOOKUP($A130,'Caractéristiques des enquêtes'!$A$2:$C$210,3,0)</f>
        <v>EMD</v>
      </c>
      <c r="D130" s="61">
        <v>1990</v>
      </c>
      <c r="E130" s="169">
        <v>518000</v>
      </c>
      <c r="F130" s="169">
        <v>19</v>
      </c>
      <c r="G130" s="167" t="s">
        <v>538</v>
      </c>
      <c r="H130" s="79">
        <v>0.72</v>
      </c>
      <c r="I130" s="79">
        <v>0.069</v>
      </c>
      <c r="J130" s="79">
        <v>0.408</v>
      </c>
      <c r="K130" s="79">
        <v>0.031</v>
      </c>
      <c r="L130" s="79">
        <v>0.083</v>
      </c>
      <c r="M130" s="79">
        <v>1.498</v>
      </c>
      <c r="N130" s="79">
        <v>0.453</v>
      </c>
      <c r="O130" s="79">
        <v>0.021</v>
      </c>
      <c r="P130" s="80">
        <v>0.7889999999999999</v>
      </c>
      <c r="Q130" s="80">
        <v>0.43899999999999995</v>
      </c>
      <c r="R130" s="80">
        <v>1.951</v>
      </c>
      <c r="S130" s="80">
        <v>2.5629999999999997</v>
      </c>
      <c r="T130" s="80">
        <v>1.3319999999999994</v>
      </c>
      <c r="U130" s="81">
        <v>3.2829999999999995</v>
      </c>
      <c r="V130" s="90"/>
      <c r="W130" s="90"/>
      <c r="X130" s="90"/>
      <c r="Y130" s="90"/>
      <c r="Z130" s="90"/>
      <c r="AA130" s="90"/>
    </row>
    <row r="131" spans="1:27" ht="14.25" customHeight="1">
      <c r="A131" s="57">
        <v>165</v>
      </c>
      <c r="B131" s="60" t="s">
        <v>490</v>
      </c>
      <c r="C131" s="174" t="str">
        <f>VLOOKUP($A131,'Caractéristiques des enquêtes'!$A$2:$C$210,3,0)</f>
        <v>EDGT</v>
      </c>
      <c r="D131" s="61">
        <v>2015</v>
      </c>
      <c r="E131" s="169">
        <v>594000</v>
      </c>
      <c r="F131" s="169">
        <v>19</v>
      </c>
      <c r="G131" s="167" t="s">
        <v>538</v>
      </c>
      <c r="H131" s="79">
        <v>1.003</v>
      </c>
      <c r="I131" s="79">
        <v>0.107</v>
      </c>
      <c r="J131" s="79">
        <v>0.55</v>
      </c>
      <c r="K131" s="79">
        <v>0.028</v>
      </c>
      <c r="L131" s="79">
        <v>0.032</v>
      </c>
      <c r="M131" s="79">
        <v>1.571</v>
      </c>
      <c r="N131" s="79">
        <v>0.462</v>
      </c>
      <c r="O131" s="79">
        <v>0.053</v>
      </c>
      <c r="P131" s="80">
        <v>1.11</v>
      </c>
      <c r="Q131" s="80">
        <v>0.5780000000000001</v>
      </c>
      <c r="R131" s="80">
        <v>2.033</v>
      </c>
      <c r="S131" s="80">
        <v>2.8030000000000004</v>
      </c>
      <c r="T131" s="80">
        <v>1.7730000000000001</v>
      </c>
      <c r="U131" s="81">
        <v>3.806</v>
      </c>
      <c r="V131" s="90"/>
      <c r="W131" s="90"/>
      <c r="X131" s="90"/>
      <c r="Y131" s="90"/>
      <c r="Z131" s="90"/>
      <c r="AA131" s="90"/>
    </row>
    <row r="132" spans="1:27" ht="14.25" customHeight="1">
      <c r="A132" s="57">
        <v>155</v>
      </c>
      <c r="B132" s="60" t="s">
        <v>469</v>
      </c>
      <c r="C132" s="174" t="str">
        <f>VLOOKUP($A132,'Caractéristiques des enquêtes'!$A$2:$C$210,3,0)</f>
        <v>EDGT</v>
      </c>
      <c r="D132" s="61">
        <v>2015</v>
      </c>
      <c r="E132" s="169">
        <v>787200</v>
      </c>
      <c r="F132" s="67">
        <v>39</v>
      </c>
      <c r="G132" s="167" t="s">
        <v>538</v>
      </c>
      <c r="H132" s="79">
        <v>0.931</v>
      </c>
      <c r="I132" s="79">
        <v>0.103</v>
      </c>
      <c r="J132" s="79">
        <v>0.445</v>
      </c>
      <c r="K132" s="79">
        <v>0.04</v>
      </c>
      <c r="L132" s="79">
        <v>0.032</v>
      </c>
      <c r="M132" s="79">
        <v>1.722</v>
      </c>
      <c r="N132" s="79">
        <v>0.495</v>
      </c>
      <c r="O132" s="79">
        <v>0.062</v>
      </c>
      <c r="P132" s="80">
        <v>1.034</v>
      </c>
      <c r="Q132" s="80">
        <v>0.485</v>
      </c>
      <c r="R132" s="80">
        <v>2.217</v>
      </c>
      <c r="S132" s="80">
        <v>2.899</v>
      </c>
      <c r="T132" s="80">
        <v>1.613</v>
      </c>
      <c r="U132" s="81">
        <v>3.83</v>
      </c>
      <c r="V132" s="90"/>
      <c r="W132" s="90"/>
      <c r="X132" s="90"/>
      <c r="Y132" s="90"/>
      <c r="Z132" s="90"/>
      <c r="AA132" s="90"/>
    </row>
    <row r="133" spans="1:27" ht="14.25" customHeight="1">
      <c r="A133" s="57">
        <v>156</v>
      </c>
      <c r="B133" s="60" t="s">
        <v>470</v>
      </c>
      <c r="C133" s="174" t="str">
        <f>VLOOKUP($A133,'Caractéristiques des enquêtes'!$A$2:$C$210,3,0)</f>
        <v>EDGT</v>
      </c>
      <c r="D133" s="61">
        <v>2015</v>
      </c>
      <c r="E133" s="169">
        <v>588700</v>
      </c>
      <c r="F133" s="67">
        <v>191</v>
      </c>
      <c r="G133" s="167" t="s">
        <v>538</v>
      </c>
      <c r="H133" s="79">
        <v>0.58</v>
      </c>
      <c r="I133" s="79">
        <v>0.061</v>
      </c>
      <c r="J133" s="79">
        <v>0.07</v>
      </c>
      <c r="K133" s="79">
        <v>0.151</v>
      </c>
      <c r="L133" s="79">
        <v>0.029</v>
      </c>
      <c r="M133" s="79">
        <v>2.09</v>
      </c>
      <c r="N133" s="79">
        <v>0.49</v>
      </c>
      <c r="O133" s="79">
        <v>0.051</v>
      </c>
      <c r="P133" s="80">
        <v>0.641</v>
      </c>
      <c r="Q133" s="80">
        <v>0.221</v>
      </c>
      <c r="R133" s="80">
        <v>2.58</v>
      </c>
      <c r="S133" s="80">
        <v>2.942</v>
      </c>
      <c r="T133" s="80">
        <v>0.9420000000000002</v>
      </c>
      <c r="U133" s="81">
        <v>3.5220000000000002</v>
      </c>
      <c r="V133" s="90"/>
      <c r="W133" s="90"/>
      <c r="X133" s="90"/>
      <c r="Y133" s="90"/>
      <c r="Z133" s="90"/>
      <c r="AA133" s="90"/>
    </row>
    <row r="134" spans="1:27" ht="14.25" customHeight="1">
      <c r="A134" s="57">
        <v>157</v>
      </c>
      <c r="B134" s="60" t="s">
        <v>471</v>
      </c>
      <c r="C134" s="174" t="str">
        <f>VLOOKUP($A134,'Caractéristiques des enquêtes'!$A$2:$C$210,3,0)</f>
        <v>EDGT</v>
      </c>
      <c r="D134" s="61">
        <v>2015</v>
      </c>
      <c r="E134" s="169">
        <v>1375900</v>
      </c>
      <c r="F134" s="67">
        <v>230</v>
      </c>
      <c r="G134" s="167" t="s">
        <v>538</v>
      </c>
      <c r="H134" s="79">
        <v>0.781</v>
      </c>
      <c r="I134" s="79">
        <v>0.085</v>
      </c>
      <c r="J134" s="79">
        <v>0.284</v>
      </c>
      <c r="K134" s="79">
        <v>0.088</v>
      </c>
      <c r="L134" s="79">
        <v>0.03</v>
      </c>
      <c r="M134" s="79">
        <v>1.879</v>
      </c>
      <c r="N134" s="79">
        <v>0.493</v>
      </c>
      <c r="O134" s="79">
        <v>0.058</v>
      </c>
      <c r="P134" s="80">
        <v>0.866</v>
      </c>
      <c r="Q134" s="80">
        <v>0.372</v>
      </c>
      <c r="R134" s="80">
        <v>2.372</v>
      </c>
      <c r="S134" s="80">
        <v>2.917</v>
      </c>
      <c r="T134" s="80">
        <v>1.326</v>
      </c>
      <c r="U134" s="81">
        <v>3.698</v>
      </c>
      <c r="V134" s="90"/>
      <c r="W134" s="90"/>
      <c r="X134" s="90"/>
      <c r="Y134" s="90"/>
      <c r="Z134" s="90"/>
      <c r="AA134" s="90"/>
    </row>
    <row r="135" spans="1:27" ht="14.25" customHeight="1">
      <c r="A135" s="57">
        <v>62</v>
      </c>
      <c r="B135" s="60" t="s">
        <v>302</v>
      </c>
      <c r="C135" s="174" t="str">
        <f>VLOOKUP($A135,'Caractéristiques des enquêtes'!$A$2:$C$210,3,0)</f>
        <v>EMD</v>
      </c>
      <c r="D135" s="61">
        <v>1998</v>
      </c>
      <c r="E135" s="169">
        <v>1030000</v>
      </c>
      <c r="F135" s="169">
        <v>75</v>
      </c>
      <c r="G135" s="167" t="s">
        <v>538</v>
      </c>
      <c r="H135" s="79">
        <v>1.167</v>
      </c>
      <c r="I135" s="79">
        <v>0.027</v>
      </c>
      <c r="J135" s="79">
        <v>0.152</v>
      </c>
      <c r="K135" s="79">
        <v>0.078</v>
      </c>
      <c r="L135" s="79">
        <v>0.142</v>
      </c>
      <c r="M135" s="79">
        <v>1.619</v>
      </c>
      <c r="N135" s="79">
        <v>0.528</v>
      </c>
      <c r="O135" s="79">
        <v>0.038</v>
      </c>
      <c r="P135" s="80">
        <v>1.194</v>
      </c>
      <c r="Q135" s="80">
        <v>0.23</v>
      </c>
      <c r="R135" s="80">
        <v>2.1470000000000002</v>
      </c>
      <c r="S135" s="80">
        <v>2.5839999999999996</v>
      </c>
      <c r="T135" s="80">
        <v>1.6039999999999992</v>
      </c>
      <c r="U135" s="81">
        <v>3.7509999999999994</v>
      </c>
      <c r="V135" s="90"/>
      <c r="W135" s="90"/>
      <c r="X135" s="90"/>
      <c r="Y135" s="90"/>
      <c r="Z135" s="90"/>
      <c r="AA135" s="90"/>
    </row>
    <row r="136" spans="1:27" ht="14.25" customHeight="1">
      <c r="A136" s="57">
        <v>113</v>
      </c>
      <c r="B136" s="60" t="s">
        <v>305</v>
      </c>
      <c r="C136" s="174" t="str">
        <f>VLOOKUP($A136,'Caractéristiques des enquêtes'!$A$2:$C$210,3,0)</f>
        <v>EDGT</v>
      </c>
      <c r="D136" s="61">
        <v>2009</v>
      </c>
      <c r="E136" s="169">
        <v>1052000</v>
      </c>
      <c r="F136" s="169">
        <v>97</v>
      </c>
      <c r="G136" s="167" t="s">
        <v>538</v>
      </c>
      <c r="H136" s="79">
        <v>1.06231</v>
      </c>
      <c r="I136" s="79">
        <v>0.02823</v>
      </c>
      <c r="J136" s="79">
        <v>0.19554</v>
      </c>
      <c r="K136" s="79">
        <v>0.06898</v>
      </c>
      <c r="L136" s="79">
        <v>0.12819999999999998</v>
      </c>
      <c r="M136" s="79">
        <v>1.33056</v>
      </c>
      <c r="N136" s="79">
        <v>0.41362</v>
      </c>
      <c r="O136" s="79">
        <v>0.03944</v>
      </c>
      <c r="P136" s="80">
        <v>1.09054</v>
      </c>
      <c r="Q136" s="80">
        <v>0.26452</v>
      </c>
      <c r="R136" s="80">
        <v>1.74418</v>
      </c>
      <c r="S136" s="80">
        <v>2.2045699999999995</v>
      </c>
      <c r="T136" s="80">
        <v>1.5226999999999995</v>
      </c>
      <c r="U136" s="81">
        <v>3.2668799999999996</v>
      </c>
      <c r="V136" s="90"/>
      <c r="W136" s="90"/>
      <c r="X136" s="90"/>
      <c r="Y136" s="90"/>
      <c r="Z136" s="90"/>
      <c r="AA136" s="90"/>
    </row>
    <row r="137" spans="1:27" ht="14.25" customHeight="1">
      <c r="A137" s="57">
        <v>151</v>
      </c>
      <c r="B137" s="60" t="s">
        <v>462</v>
      </c>
      <c r="C137" s="174" t="str">
        <f>VLOOKUP($A137,'Caractéristiques des enquêtes'!$A$2:$C$210,3,0)</f>
        <v>EMD</v>
      </c>
      <c r="D137" s="61">
        <v>2015</v>
      </c>
      <c r="E137" s="169">
        <v>269000</v>
      </c>
      <c r="F137" s="169">
        <v>56</v>
      </c>
      <c r="G137" s="167" t="s">
        <v>538</v>
      </c>
      <c r="H137" s="83">
        <v>0.843</v>
      </c>
      <c r="I137" s="83">
        <v>0.039</v>
      </c>
      <c r="J137" s="83">
        <v>0.183</v>
      </c>
      <c r="K137" s="83">
        <v>0.041</v>
      </c>
      <c r="L137" s="83">
        <v>0.025</v>
      </c>
      <c r="M137" s="83">
        <v>1.552</v>
      </c>
      <c r="N137" s="83">
        <v>0.45</v>
      </c>
      <c r="O137" s="83">
        <v>0.061</v>
      </c>
      <c r="P137" s="123">
        <v>0.882</v>
      </c>
      <c r="Q137" s="123">
        <v>0.224</v>
      </c>
      <c r="R137" s="123">
        <v>2.0020000000000002</v>
      </c>
      <c r="S137" s="123">
        <v>2.351</v>
      </c>
      <c r="T137" s="123">
        <v>1.1919999999999997</v>
      </c>
      <c r="U137" s="124">
        <v>3.194</v>
      </c>
      <c r="V137" s="90"/>
      <c r="W137" s="90"/>
      <c r="X137" s="90"/>
      <c r="Y137" s="90"/>
      <c r="Z137" s="90"/>
      <c r="AA137" s="90"/>
    </row>
    <row r="138" spans="1:27" ht="14.25" customHeight="1">
      <c r="A138" s="57">
        <v>92</v>
      </c>
      <c r="B138" s="60" t="s">
        <v>308</v>
      </c>
      <c r="C138" s="174" t="str">
        <f>VLOOKUP($A138,'Caractéristiques des enquêtes'!$A$2:$C$210,3,0)</f>
        <v>EMD</v>
      </c>
      <c r="D138" s="61">
        <v>2006</v>
      </c>
      <c r="E138" s="169">
        <v>97000</v>
      </c>
      <c r="F138" s="169">
        <v>30</v>
      </c>
      <c r="G138" s="167" t="s">
        <v>538</v>
      </c>
      <c r="H138" s="79">
        <v>0.699</v>
      </c>
      <c r="I138" s="79">
        <v>0.017</v>
      </c>
      <c r="J138" s="79">
        <v>0.075</v>
      </c>
      <c r="K138" s="79">
        <v>0.158</v>
      </c>
      <c r="L138" s="79">
        <v>0.019</v>
      </c>
      <c r="M138" s="79">
        <v>1.934</v>
      </c>
      <c r="N138" s="79">
        <v>0.579</v>
      </c>
      <c r="O138" s="79">
        <v>0.03</v>
      </c>
      <c r="P138" s="80">
        <v>0.716</v>
      </c>
      <c r="Q138" s="80">
        <v>0.23299999999999998</v>
      </c>
      <c r="R138" s="80">
        <v>2.513</v>
      </c>
      <c r="S138" s="80">
        <v>2.812</v>
      </c>
      <c r="T138" s="80">
        <v>0.9979999999999998</v>
      </c>
      <c r="U138" s="81">
        <v>3.5109999999999997</v>
      </c>
      <c r="V138" s="90"/>
      <c r="W138" s="90"/>
      <c r="X138" s="90"/>
      <c r="Y138" s="90"/>
      <c r="Z138" s="90"/>
      <c r="AA138" s="90"/>
    </row>
    <row r="139" spans="1:27" ht="14.25" customHeight="1">
      <c r="A139" s="57">
        <v>162</v>
      </c>
      <c r="B139" s="60" t="s">
        <v>487</v>
      </c>
      <c r="C139" s="174" t="str">
        <f>VLOOKUP($A139,'Caractéristiques des enquêtes'!$A$2:$C$210,3,0)</f>
        <v>EDGT</v>
      </c>
      <c r="D139" s="61">
        <v>2015</v>
      </c>
      <c r="E139" s="169">
        <v>98000</v>
      </c>
      <c r="F139" s="63">
        <v>23</v>
      </c>
      <c r="G139" s="167" t="s">
        <v>538</v>
      </c>
      <c r="H139" s="79">
        <v>0.68</v>
      </c>
      <c r="I139" s="79">
        <v>0.028</v>
      </c>
      <c r="J139" s="79">
        <v>0.189</v>
      </c>
      <c r="K139" s="79">
        <v>0.072</v>
      </c>
      <c r="L139" s="79">
        <v>0.007</v>
      </c>
      <c r="M139" s="79">
        <v>1.768</v>
      </c>
      <c r="N139" s="79">
        <v>0.526</v>
      </c>
      <c r="O139" s="79">
        <v>0.059</v>
      </c>
      <c r="P139" s="80">
        <v>0.7080000000000001</v>
      </c>
      <c r="Q139" s="80">
        <v>0.261</v>
      </c>
      <c r="R139" s="80">
        <v>2.294</v>
      </c>
      <c r="S139" s="80">
        <v>2.649</v>
      </c>
      <c r="T139" s="80">
        <v>1.035</v>
      </c>
      <c r="U139" s="81">
        <v>3.3289999999999997</v>
      </c>
      <c r="V139" s="90"/>
      <c r="W139" s="90"/>
      <c r="X139" s="90"/>
      <c r="Y139" s="90"/>
      <c r="Z139" s="90"/>
      <c r="AA139" s="90"/>
    </row>
    <row r="140" spans="1:27" ht="14.25" customHeight="1">
      <c r="A140" s="57">
        <v>5</v>
      </c>
      <c r="B140" s="60" t="s">
        <v>310</v>
      </c>
      <c r="C140" s="174" t="str">
        <f>VLOOKUP($A140,'Caractéristiques des enquêtes'!$A$2:$C$210,3,0)</f>
        <v>EMD</v>
      </c>
      <c r="D140" s="61">
        <v>1976</v>
      </c>
      <c r="E140" s="169">
        <v>222000</v>
      </c>
      <c r="F140" s="169">
        <v>19</v>
      </c>
      <c r="G140" s="167" t="s">
        <v>538</v>
      </c>
      <c r="H140" s="79">
        <v>1.215</v>
      </c>
      <c r="I140" s="79">
        <v>0.249</v>
      </c>
      <c r="J140" s="79">
        <v>0.115</v>
      </c>
      <c r="K140" s="79">
        <v>0.082</v>
      </c>
      <c r="L140" s="79">
        <v>0.269</v>
      </c>
      <c r="M140" s="79">
        <v>1.088</v>
      </c>
      <c r="N140" s="79">
        <v>0.403</v>
      </c>
      <c r="O140" s="79">
        <v>0.042</v>
      </c>
      <c r="P140" s="80">
        <v>1.464</v>
      </c>
      <c r="Q140" s="80">
        <v>0.197</v>
      </c>
      <c r="R140" s="80">
        <v>1.491</v>
      </c>
      <c r="S140" s="80">
        <v>2.248</v>
      </c>
      <c r="T140" s="80">
        <v>1.972</v>
      </c>
      <c r="U140" s="81">
        <v>3.463</v>
      </c>
      <c r="V140" s="90"/>
      <c r="W140" s="90"/>
      <c r="X140" s="90"/>
      <c r="Y140" s="90"/>
      <c r="Z140" s="90"/>
      <c r="AA140" s="90"/>
    </row>
    <row r="141" spans="1:27" ht="14.25" customHeight="1">
      <c r="A141" s="57">
        <v>6</v>
      </c>
      <c r="B141" s="60" t="s">
        <v>67</v>
      </c>
      <c r="C141" s="174" t="str">
        <f>VLOOKUP($A141,'Caractéristiques des enquêtes'!$A$2:$C$210,3,0)</f>
        <v>EMD</v>
      </c>
      <c r="D141" s="61">
        <v>1976</v>
      </c>
      <c r="E141" s="169">
        <v>9691000</v>
      </c>
      <c r="F141" s="169">
        <v>1300</v>
      </c>
      <c r="G141" s="167" t="s">
        <v>539</v>
      </c>
      <c r="H141" s="79">
        <v>1.3030646992054484</v>
      </c>
      <c r="I141" s="79">
        <v>0.06109183778763801</v>
      </c>
      <c r="J141" s="79">
        <v>0.5672643690021669</v>
      </c>
      <c r="K141" s="79">
        <v>0.04658518212774739</v>
      </c>
      <c r="L141" s="79">
        <v>0.10532349602724177</v>
      </c>
      <c r="M141" s="79">
        <v>0.7715158394386544</v>
      </c>
      <c r="N141" s="79">
        <v>0.23991724280260035</v>
      </c>
      <c r="O141" s="79">
        <v>0.03587421318749355</v>
      </c>
      <c r="P141" s="80">
        <v>1.3641565369930864</v>
      </c>
      <c r="Q141" s="80">
        <v>0.6138495511299144</v>
      </c>
      <c r="R141" s="80">
        <v>1.0114330822412547</v>
      </c>
      <c r="S141" s="80">
        <v>1.8275721803735425</v>
      </c>
      <c r="T141" s="80">
        <v>2.119203797337736</v>
      </c>
      <c r="U141" s="81">
        <v>3.130636879578991</v>
      </c>
      <c r="V141" s="90"/>
      <c r="W141" s="90"/>
      <c r="X141" s="90"/>
      <c r="Y141" s="90"/>
      <c r="Z141" s="90"/>
      <c r="AA141" s="90"/>
    </row>
    <row r="142" spans="1:27" ht="14.25" customHeight="1">
      <c r="A142" s="57">
        <v>17</v>
      </c>
      <c r="B142" s="60" t="s">
        <v>67</v>
      </c>
      <c r="C142" s="174" t="str">
        <f>VLOOKUP($A142,'Caractéristiques des enquêtes'!$A$2:$C$210,3,0)</f>
        <v>EMD</v>
      </c>
      <c r="D142" s="61">
        <v>1983</v>
      </c>
      <c r="E142" s="169">
        <v>9939000</v>
      </c>
      <c r="F142" s="169">
        <v>1300</v>
      </c>
      <c r="G142" s="167" t="s">
        <v>539</v>
      </c>
      <c r="H142" s="79">
        <v>1.1996176677734178</v>
      </c>
      <c r="I142" s="79">
        <v>0.042903209578428414</v>
      </c>
      <c r="J142" s="79">
        <v>0.5893543616057954</v>
      </c>
      <c r="K142" s="79">
        <v>0.03503933997384043</v>
      </c>
      <c r="L142" s="79">
        <v>0.04734007445417044</v>
      </c>
      <c r="M142" s="79">
        <v>0.9016405070932689</v>
      </c>
      <c r="N142" s="79">
        <v>0.28613361505181606</v>
      </c>
      <c r="O142" s="79">
        <v>0.03260076466445316</v>
      </c>
      <c r="P142" s="80">
        <v>1.2425208773518461</v>
      </c>
      <c r="Q142" s="80">
        <v>0.6243937015796358</v>
      </c>
      <c r="R142" s="80">
        <v>1.187774122145085</v>
      </c>
      <c r="S142" s="80">
        <v>1.9350118724217724</v>
      </c>
      <c r="T142" s="80">
        <v>1.9468554180501052</v>
      </c>
      <c r="U142" s="81">
        <v>3.1346295401951902</v>
      </c>
      <c r="V142" s="90"/>
      <c r="W142" s="90"/>
      <c r="X142" s="90"/>
      <c r="Y142" s="90"/>
      <c r="Z142" s="90"/>
      <c r="AA142" s="90"/>
    </row>
    <row r="143" spans="1:27" ht="14.25" customHeight="1">
      <c r="A143" s="57">
        <v>39</v>
      </c>
      <c r="B143" s="60" t="s">
        <v>67</v>
      </c>
      <c r="C143" s="174" t="str">
        <f>VLOOKUP($A143,'Caractéristiques des enquêtes'!$A$2:$C$210,3,0)</f>
        <v>EMD</v>
      </c>
      <c r="D143" s="61">
        <v>1991</v>
      </c>
      <c r="E143" s="169">
        <v>10464000</v>
      </c>
      <c r="F143" s="169">
        <v>1300</v>
      </c>
      <c r="G143" s="167" t="s">
        <v>539</v>
      </c>
      <c r="H143" s="79">
        <v>1.0720565749235473</v>
      </c>
      <c r="I143" s="79">
        <v>0.026183199541284403</v>
      </c>
      <c r="J143" s="79">
        <v>0.6034874808868501</v>
      </c>
      <c r="K143" s="79">
        <v>0.03244399847094801</v>
      </c>
      <c r="L143" s="79">
        <v>0.034814698012232415</v>
      </c>
      <c r="M143" s="79">
        <v>1.0525031536697247</v>
      </c>
      <c r="N143" s="79">
        <v>0.3210824732415902</v>
      </c>
      <c r="O143" s="79">
        <v>0.025692947247706422</v>
      </c>
      <c r="P143" s="80">
        <v>1.0982397744648318</v>
      </c>
      <c r="Q143" s="80">
        <v>0.6359314793577981</v>
      </c>
      <c r="R143" s="80">
        <v>1.373585626911315</v>
      </c>
      <c r="S143" s="80">
        <v>2.0962079510703364</v>
      </c>
      <c r="T143" s="80">
        <v>1.7946788990825688</v>
      </c>
      <c r="U143" s="81">
        <v>3.1682645259938838</v>
      </c>
      <c r="V143" s="90"/>
      <c r="W143" s="90"/>
      <c r="X143" s="90"/>
      <c r="Y143" s="90"/>
      <c r="Z143" s="90"/>
      <c r="AA143" s="90"/>
    </row>
    <row r="144" spans="1:27" ht="14.25" customHeight="1">
      <c r="A144" s="57">
        <v>73</v>
      </c>
      <c r="B144" s="60" t="s">
        <v>67</v>
      </c>
      <c r="C144" s="174" t="str">
        <f>VLOOKUP($A144,'Caractéristiques des enquêtes'!$A$2:$C$210,3,0)</f>
        <v>EMD</v>
      </c>
      <c r="D144" s="61">
        <v>2002</v>
      </c>
      <c r="E144" s="169">
        <v>11067000</v>
      </c>
      <c r="F144" s="169">
        <v>1300</v>
      </c>
      <c r="G144" s="167" t="s">
        <v>539</v>
      </c>
      <c r="H144" s="79">
        <v>1.1015326600086006</v>
      </c>
      <c r="I144" s="79">
        <v>0.027384348385232397</v>
      </c>
      <c r="J144" s="79">
        <v>0.5869145445786895</v>
      </c>
      <c r="K144" s="79">
        <v>0.030128376642569784</v>
      </c>
      <c r="L144" s="79">
        <v>0.03836326264209791</v>
      </c>
      <c r="M144" s="79">
        <v>1.0476605367676022</v>
      </c>
      <c r="N144" s="79">
        <v>0.3173950716648879</v>
      </c>
      <c r="O144" s="79">
        <v>0.05443535069606442</v>
      </c>
      <c r="P144" s="80">
        <v>1.128917008393833</v>
      </c>
      <c r="Q144" s="80">
        <v>0.6170429212212593</v>
      </c>
      <c r="R144" s="80">
        <v>1.36505560843249</v>
      </c>
      <c r="S144" s="80">
        <v>2.102281491377144</v>
      </c>
      <c r="T144" s="80">
        <v>1.8387585429532547</v>
      </c>
      <c r="U144" s="81">
        <v>3.2038141513857448</v>
      </c>
      <c r="V144" s="90"/>
      <c r="W144" s="90"/>
      <c r="X144" s="90"/>
      <c r="Y144" s="90"/>
      <c r="Z144" s="90"/>
      <c r="AA144" s="90"/>
    </row>
    <row r="145" spans="1:27" ht="14.25" customHeight="1">
      <c r="A145" s="57">
        <v>125</v>
      </c>
      <c r="B145" s="60" t="s">
        <v>67</v>
      </c>
      <c r="C145" s="174" t="str">
        <f>VLOOKUP($A145,'Caractéristiques des enquêtes'!$A$2:$C$210,3,0)</f>
        <v>EGT</v>
      </c>
      <c r="D145" s="61">
        <v>2011</v>
      </c>
      <c r="E145" s="169">
        <v>11416000</v>
      </c>
      <c r="F145" s="169">
        <v>1300</v>
      </c>
      <c r="G145" s="167" t="s">
        <v>539</v>
      </c>
      <c r="H145" s="83">
        <v>1.393</v>
      </c>
      <c r="I145" s="83">
        <v>0.057</v>
      </c>
      <c r="J145" s="83">
        <v>0.626</v>
      </c>
      <c r="K145" s="83">
        <v>0.101</v>
      </c>
      <c r="L145" s="83">
        <v>0.05</v>
      </c>
      <c r="M145" s="83">
        <v>1.032</v>
      </c>
      <c r="N145" s="83">
        <v>0.288</v>
      </c>
      <c r="O145" s="83">
        <v>0.055</v>
      </c>
      <c r="P145" s="80">
        <v>1.45</v>
      </c>
      <c r="Q145" s="80">
        <v>0.727</v>
      </c>
      <c r="R145" s="80">
        <v>1.32</v>
      </c>
      <c r="S145" s="80">
        <v>2.2089999999999996</v>
      </c>
      <c r="T145" s="80">
        <v>2.282</v>
      </c>
      <c r="U145" s="81">
        <v>3.602</v>
      </c>
      <c r="V145" s="90"/>
      <c r="W145" s="90"/>
      <c r="X145" s="90"/>
      <c r="Y145" s="90"/>
      <c r="Z145" s="90"/>
      <c r="AA145" s="90"/>
    </row>
    <row r="146" spans="1:27" ht="14.25" customHeight="1">
      <c r="A146" s="57">
        <v>87</v>
      </c>
      <c r="B146" s="60" t="s">
        <v>317</v>
      </c>
      <c r="C146" s="174" t="str">
        <f>VLOOKUP($A146,'Caractéristiques des enquêtes'!$A$2:$C$210,3,0)</f>
        <v>EMD</v>
      </c>
      <c r="D146" s="61">
        <v>2005</v>
      </c>
      <c r="E146" s="169">
        <v>140000</v>
      </c>
      <c r="F146" s="169">
        <v>32</v>
      </c>
      <c r="G146" s="167" t="s">
        <v>538</v>
      </c>
      <c r="H146" s="79">
        <v>0.892</v>
      </c>
      <c r="I146" s="79">
        <v>0.133</v>
      </c>
      <c r="J146" s="79">
        <v>0.14</v>
      </c>
      <c r="K146" s="79">
        <v>0.034</v>
      </c>
      <c r="L146" s="79">
        <v>0.063</v>
      </c>
      <c r="M146" s="79">
        <v>2.181</v>
      </c>
      <c r="N146" s="79">
        <v>0.569</v>
      </c>
      <c r="O146" s="79">
        <v>0.038</v>
      </c>
      <c r="P146" s="80">
        <v>1.025</v>
      </c>
      <c r="Q146" s="80">
        <v>0.17400000000000002</v>
      </c>
      <c r="R146" s="80">
        <v>2.75</v>
      </c>
      <c r="S146" s="80">
        <v>3.158000000000001</v>
      </c>
      <c r="T146" s="80">
        <v>1.3</v>
      </c>
      <c r="U146" s="81">
        <v>4.05</v>
      </c>
      <c r="V146" s="90"/>
      <c r="W146" s="90"/>
      <c r="X146" s="90"/>
      <c r="Y146" s="90"/>
      <c r="Z146" s="90"/>
      <c r="AA146" s="90"/>
    </row>
    <row r="147" spans="1:27" ht="14.25" customHeight="1">
      <c r="A147" s="57">
        <v>18</v>
      </c>
      <c r="B147" s="60" t="s">
        <v>320</v>
      </c>
      <c r="C147" s="174" t="str">
        <f>VLOOKUP($A147,'Caractéristiques des enquêtes'!$A$2:$C$210,3,0)</f>
        <v>EMD</v>
      </c>
      <c r="D147" s="61">
        <v>1984</v>
      </c>
      <c r="E147" s="169">
        <v>117000</v>
      </c>
      <c r="F147" s="169">
        <v>1</v>
      </c>
      <c r="G147" s="167" t="s">
        <v>538</v>
      </c>
      <c r="H147" s="79">
        <v>1.206</v>
      </c>
      <c r="I147" s="79">
        <v>0.066</v>
      </c>
      <c r="J147" s="79">
        <v>0.315</v>
      </c>
      <c r="K147" s="79">
        <v>0.034</v>
      </c>
      <c r="L147" s="79">
        <v>0.082</v>
      </c>
      <c r="M147" s="79">
        <v>1.115</v>
      </c>
      <c r="N147" s="79">
        <v>0.401</v>
      </c>
      <c r="O147" s="79">
        <v>0.03</v>
      </c>
      <c r="P147" s="80">
        <v>1.272</v>
      </c>
      <c r="Q147" s="80">
        <v>0.349</v>
      </c>
      <c r="R147" s="80">
        <v>1.516</v>
      </c>
      <c r="S147" s="80">
        <v>2.043</v>
      </c>
      <c r="T147" s="80">
        <v>1.733</v>
      </c>
      <c r="U147" s="81">
        <v>3.249</v>
      </c>
      <c r="V147" s="90"/>
      <c r="W147" s="90"/>
      <c r="X147" s="90"/>
      <c r="Y147" s="90"/>
      <c r="Z147" s="90"/>
      <c r="AA147" s="90"/>
    </row>
    <row r="148" spans="1:27" ht="14.25" customHeight="1">
      <c r="A148" s="57">
        <v>93</v>
      </c>
      <c r="B148" s="60" t="s">
        <v>322</v>
      </c>
      <c r="C148" s="174" t="str">
        <f>VLOOKUP($A148,'Caractéristiques des enquêtes'!$A$2:$C$210,3,0)</f>
        <v>EMD</v>
      </c>
      <c r="D148" s="61">
        <v>2006</v>
      </c>
      <c r="E148" s="169">
        <v>142000</v>
      </c>
      <c r="F148" s="169">
        <v>4</v>
      </c>
      <c r="G148" s="167" t="s">
        <v>538</v>
      </c>
      <c r="H148" s="79">
        <v>0.718</v>
      </c>
      <c r="I148" s="79">
        <v>0.029</v>
      </c>
      <c r="J148" s="79">
        <v>0.019</v>
      </c>
      <c r="K148" s="79">
        <v>0.303</v>
      </c>
      <c r="L148" s="79">
        <v>0.033</v>
      </c>
      <c r="M148" s="79">
        <v>1.517</v>
      </c>
      <c r="N148" s="79">
        <v>0.607</v>
      </c>
      <c r="O148" s="79">
        <v>0.021</v>
      </c>
      <c r="P148" s="80">
        <v>0.747</v>
      </c>
      <c r="Q148" s="80">
        <v>0.322</v>
      </c>
      <c r="R148" s="80">
        <v>2.1239999999999997</v>
      </c>
      <c r="S148" s="80">
        <v>2.529</v>
      </c>
      <c r="T148" s="80">
        <v>1.1230000000000002</v>
      </c>
      <c r="U148" s="81">
        <v>3.247</v>
      </c>
      <c r="V148" s="90"/>
      <c r="W148" s="90"/>
      <c r="X148" s="90"/>
      <c r="Y148" s="90"/>
      <c r="Z148" s="90"/>
      <c r="AA148" s="90"/>
    </row>
    <row r="149" spans="1:27" ht="14.25" customHeight="1">
      <c r="A149" s="57">
        <v>201</v>
      </c>
      <c r="B149" s="162" t="s">
        <v>591</v>
      </c>
      <c r="C149" s="163" t="s">
        <v>583</v>
      </c>
      <c r="D149" s="164">
        <v>2021</v>
      </c>
      <c r="E149" s="188">
        <v>368500</v>
      </c>
      <c r="F149" s="176">
        <v>32</v>
      </c>
      <c r="G149" s="190" t="s">
        <v>538</v>
      </c>
      <c r="H149" s="79">
        <v>0.436</v>
      </c>
      <c r="I149" s="79">
        <v>0.04185</v>
      </c>
      <c r="J149" s="79">
        <v>0.06501</v>
      </c>
      <c r="K149" s="79">
        <v>0.12465</v>
      </c>
      <c r="L149" s="79">
        <v>0.02915</v>
      </c>
      <c r="M149" s="79">
        <v>1.39991</v>
      </c>
      <c r="N149" s="79">
        <v>0.52979</v>
      </c>
      <c r="O149" s="79">
        <v>0.03162</v>
      </c>
      <c r="P149" s="80">
        <f>H149+I149</f>
        <v>0.47785</v>
      </c>
      <c r="Q149" s="80">
        <f>J149+K149</f>
        <v>0.18966</v>
      </c>
      <c r="R149" s="80">
        <f>M149+N149</f>
        <v>1.9297</v>
      </c>
      <c r="S149" s="80">
        <f>SUM(I149:O149)</f>
        <v>2.2219800000000003</v>
      </c>
      <c r="T149" s="80">
        <f>H149+I149+J149+K149+L149+O149</f>
        <v>0.72828</v>
      </c>
      <c r="U149" s="81">
        <f>SUM(H149:O149)</f>
        <v>2.6579800000000002</v>
      </c>
      <c r="V149" s="90"/>
      <c r="W149" s="90"/>
      <c r="X149" s="90"/>
      <c r="Y149" s="90"/>
      <c r="Z149" s="90"/>
      <c r="AA149" s="90"/>
    </row>
    <row r="150" spans="1:27" ht="14.25" customHeight="1">
      <c r="A150" s="57">
        <v>193</v>
      </c>
      <c r="B150" s="60" t="s">
        <v>547</v>
      </c>
      <c r="C150" s="174" t="str">
        <f>VLOOKUP($A150,'Caractéristiques des enquêtes'!$A$2:$C$210,3,0)</f>
        <v>EMC²</v>
      </c>
      <c r="D150" s="63">
        <v>2018</v>
      </c>
      <c r="E150" s="169">
        <v>236300</v>
      </c>
      <c r="F150" s="67">
        <v>69</v>
      </c>
      <c r="G150" s="167" t="s">
        <v>538</v>
      </c>
      <c r="H150" s="79">
        <v>0.8195</v>
      </c>
      <c r="I150" s="79">
        <v>0.05577</v>
      </c>
      <c r="J150" s="79">
        <v>0.17919</v>
      </c>
      <c r="K150" s="79">
        <v>0.06385</v>
      </c>
      <c r="L150" s="79">
        <v>0.02432</v>
      </c>
      <c r="M150" s="79">
        <v>1.81298</v>
      </c>
      <c r="N150" s="79">
        <v>0.45214</v>
      </c>
      <c r="O150" s="79">
        <v>0.02635</v>
      </c>
      <c r="P150" s="80">
        <f>H150+I150</f>
        <v>0.87527</v>
      </c>
      <c r="Q150" s="80">
        <f>J150+K150</f>
        <v>0.24303999999999998</v>
      </c>
      <c r="R150" s="80">
        <f>M150+N150</f>
        <v>2.26512</v>
      </c>
      <c r="S150" s="80">
        <f>SUM(I150:O150)</f>
        <v>2.6146</v>
      </c>
      <c r="T150" s="80">
        <f>H150+I150+J150+K150+L150+O150</f>
        <v>1.16898</v>
      </c>
      <c r="U150" s="81">
        <f>SUM(H150:O150)</f>
        <v>3.4341</v>
      </c>
      <c r="V150" s="90"/>
      <c r="W150" s="90"/>
      <c r="X150" s="90"/>
      <c r="Y150" s="90"/>
      <c r="Z150" s="90"/>
      <c r="AA150" s="90"/>
    </row>
    <row r="151" spans="1:27" ht="14.25" customHeight="1">
      <c r="A151" s="57">
        <v>26</v>
      </c>
      <c r="B151" s="60" t="s">
        <v>325</v>
      </c>
      <c r="C151" s="174" t="str">
        <f>VLOOKUP($A151,'Caractéristiques des enquêtes'!$A$2:$C$210,3,0)</f>
        <v>EMD</v>
      </c>
      <c r="D151" s="61">
        <v>1988</v>
      </c>
      <c r="E151" s="169">
        <v>200000</v>
      </c>
      <c r="F151" s="169">
        <v>6</v>
      </c>
      <c r="G151" s="167" t="s">
        <v>538</v>
      </c>
      <c r="H151" s="79">
        <v>1.502</v>
      </c>
      <c r="I151" s="79">
        <v>0.051</v>
      </c>
      <c r="J151" s="79">
        <v>0.357</v>
      </c>
      <c r="K151" s="79">
        <v>0.037</v>
      </c>
      <c r="L151" s="79">
        <v>0.053</v>
      </c>
      <c r="M151" s="79">
        <v>1.558</v>
      </c>
      <c r="N151" s="79">
        <v>0.519</v>
      </c>
      <c r="O151" s="79">
        <v>0.065</v>
      </c>
      <c r="P151" s="80">
        <v>1.553</v>
      </c>
      <c r="Q151" s="80">
        <v>0.39399999999999996</v>
      </c>
      <c r="R151" s="80">
        <v>2.077</v>
      </c>
      <c r="S151" s="80">
        <v>2.64</v>
      </c>
      <c r="T151" s="80">
        <v>2.065</v>
      </c>
      <c r="U151" s="81">
        <v>4.142</v>
      </c>
      <c r="V151" s="90"/>
      <c r="W151" s="90"/>
      <c r="X151" s="90"/>
      <c r="Y151" s="90"/>
      <c r="Z151" s="90"/>
      <c r="AA151" s="90"/>
    </row>
    <row r="152" spans="1:27" ht="14.25" customHeight="1">
      <c r="A152" s="57">
        <v>57</v>
      </c>
      <c r="B152" s="60" t="s">
        <v>328</v>
      </c>
      <c r="C152" s="174" t="str">
        <f>VLOOKUP($A152,'Caractéristiques des enquêtes'!$A$2:$C$210,3,0)</f>
        <v>EMD</v>
      </c>
      <c r="D152" s="61">
        <v>1997</v>
      </c>
      <c r="E152" s="169">
        <v>221000</v>
      </c>
      <c r="F152" s="169">
        <v>16</v>
      </c>
      <c r="G152" s="167" t="s">
        <v>538</v>
      </c>
      <c r="H152" s="79">
        <v>1.016791129874213</v>
      </c>
      <c r="I152" s="79">
        <v>0.03857624866239317</v>
      </c>
      <c r="J152" s="79">
        <v>0.366</v>
      </c>
      <c r="K152" s="79">
        <v>0.041</v>
      </c>
      <c r="L152" s="79">
        <v>0.02976903926880874</v>
      </c>
      <c r="M152" s="79">
        <v>1.707</v>
      </c>
      <c r="N152" s="79">
        <v>0.539</v>
      </c>
      <c r="O152" s="79">
        <v>0.019</v>
      </c>
      <c r="P152" s="80">
        <v>1.055367378536606</v>
      </c>
      <c r="Q152" s="80">
        <v>0.407</v>
      </c>
      <c r="R152" s="80">
        <v>2.246</v>
      </c>
      <c r="S152" s="80">
        <v>2.740345287931202</v>
      </c>
      <c r="T152" s="80">
        <v>1.5111364178054152</v>
      </c>
      <c r="U152" s="81">
        <v>3.757136417805415</v>
      </c>
      <c r="V152" s="90"/>
      <c r="W152" s="90"/>
      <c r="X152" s="90"/>
      <c r="Y152" s="90"/>
      <c r="Z152" s="90"/>
      <c r="AA152" s="90"/>
    </row>
    <row r="153" spans="1:27" ht="14.25" customHeight="1">
      <c r="A153" s="57">
        <v>94</v>
      </c>
      <c r="B153" s="60" t="s">
        <v>328</v>
      </c>
      <c r="C153" s="174" t="str">
        <f>VLOOKUP($A153,'Caractéristiques des enquêtes'!$A$2:$C$210,3,0)</f>
        <v>EMD</v>
      </c>
      <c r="D153" s="61">
        <v>2006</v>
      </c>
      <c r="E153" s="169">
        <v>228000</v>
      </c>
      <c r="F153" s="169">
        <v>16</v>
      </c>
      <c r="G153" s="167" t="s">
        <v>538</v>
      </c>
      <c r="H153" s="79">
        <v>1.12</v>
      </c>
      <c r="I153" s="79">
        <v>0.04</v>
      </c>
      <c r="J153" s="79">
        <v>0.34</v>
      </c>
      <c r="K153" s="79">
        <v>0.01</v>
      </c>
      <c r="L153" s="79">
        <v>0.02</v>
      </c>
      <c r="M153" s="79">
        <v>1.68</v>
      </c>
      <c r="N153" s="79">
        <v>0.52</v>
      </c>
      <c r="O153" s="79">
        <v>0.06</v>
      </c>
      <c r="P153" s="80">
        <v>1.16</v>
      </c>
      <c r="Q153" s="80">
        <v>0.35</v>
      </c>
      <c r="R153" s="80">
        <v>2.2</v>
      </c>
      <c r="S153" s="80">
        <v>2.67</v>
      </c>
      <c r="T153" s="80">
        <v>1.59</v>
      </c>
      <c r="U153" s="81">
        <v>3.79</v>
      </c>
      <c r="V153" s="90"/>
      <c r="W153" s="90"/>
      <c r="X153" s="90"/>
      <c r="Y153" s="90"/>
      <c r="Z153" s="90"/>
      <c r="AA153" s="90"/>
    </row>
    <row r="154" spans="1:27" ht="14.25" customHeight="1">
      <c r="A154" s="57">
        <v>204</v>
      </c>
      <c r="B154" s="195" t="s">
        <v>328</v>
      </c>
      <c r="C154" s="196" t="s">
        <v>542</v>
      </c>
      <c r="D154" s="197">
        <v>2021</v>
      </c>
      <c r="E154" s="198">
        <v>293500</v>
      </c>
      <c r="F154" s="199">
        <v>143</v>
      </c>
      <c r="G154" s="201" t="s">
        <v>538</v>
      </c>
      <c r="H154" s="79">
        <v>1.29018</v>
      </c>
      <c r="I154" s="79">
        <v>0.0907</v>
      </c>
      <c r="J154" s="79">
        <v>0.26031</v>
      </c>
      <c r="K154" s="79">
        <v>0.0488</v>
      </c>
      <c r="L154" s="79">
        <v>0.01441</v>
      </c>
      <c r="M154" s="79">
        <v>1.41476</v>
      </c>
      <c r="N154" s="79">
        <v>0.36579</v>
      </c>
      <c r="O154" s="79">
        <v>0.0336</v>
      </c>
      <c r="P154" s="80">
        <f>H154+I154</f>
        <v>1.38088</v>
      </c>
      <c r="Q154" s="80">
        <f>J154+K154</f>
        <v>0.30911</v>
      </c>
      <c r="R154" s="80">
        <f>M154+N154</f>
        <v>1.78055</v>
      </c>
      <c r="S154" s="80">
        <f>SUM(I154:O154)</f>
        <v>2.22837</v>
      </c>
      <c r="T154" s="80">
        <f>H154+I154+J154+K154+L154+O154</f>
        <v>1.7380000000000002</v>
      </c>
      <c r="U154" s="81">
        <f>SUM(H154:O154)</f>
        <v>3.51855</v>
      </c>
      <c r="V154" s="90"/>
      <c r="W154" s="90"/>
      <c r="X154" s="90"/>
      <c r="Y154" s="90"/>
      <c r="Z154" s="90"/>
      <c r="AA154" s="90"/>
    </row>
    <row r="155" spans="1:27" ht="14.25" customHeight="1">
      <c r="A155" s="57">
        <v>40</v>
      </c>
      <c r="B155" s="60" t="s">
        <v>331</v>
      </c>
      <c r="C155" s="174" t="str">
        <f>VLOOKUP($A155,'Caractéristiques des enquêtes'!$A$2:$C$210,3,0)</f>
        <v>EMD</v>
      </c>
      <c r="D155" s="61">
        <v>1991</v>
      </c>
      <c r="E155" s="169">
        <v>309000</v>
      </c>
      <c r="F155" s="169">
        <v>27</v>
      </c>
      <c r="G155" s="167" t="s">
        <v>538</v>
      </c>
      <c r="H155" s="79">
        <v>0.959</v>
      </c>
      <c r="I155" s="79">
        <v>0.117</v>
      </c>
      <c r="J155" s="79">
        <v>0.36</v>
      </c>
      <c r="K155" s="79">
        <v>0.045</v>
      </c>
      <c r="L155" s="79">
        <v>0.04</v>
      </c>
      <c r="M155" s="79">
        <v>1.452</v>
      </c>
      <c r="N155" s="79">
        <v>0.447</v>
      </c>
      <c r="O155" s="79">
        <v>0.021</v>
      </c>
      <c r="P155" s="80">
        <v>1.076</v>
      </c>
      <c r="Q155" s="80">
        <v>0.405</v>
      </c>
      <c r="R155" s="80">
        <v>1.899</v>
      </c>
      <c r="S155" s="80">
        <v>2.4819999999999998</v>
      </c>
      <c r="T155" s="80">
        <v>1.5419999999999998</v>
      </c>
      <c r="U155" s="81">
        <v>3.441</v>
      </c>
      <c r="V155" s="90"/>
      <c r="W155" s="90"/>
      <c r="X155" s="90"/>
      <c r="Y155" s="90"/>
      <c r="Z155" s="90"/>
      <c r="AA155" s="90"/>
    </row>
    <row r="156" spans="1:27" ht="14.25" customHeight="1">
      <c r="A156" s="57">
        <v>69</v>
      </c>
      <c r="B156" s="60" t="s">
        <v>331</v>
      </c>
      <c r="C156" s="174" t="str">
        <f>VLOOKUP($A156,'Caractéristiques des enquêtes'!$A$2:$C$210,3,0)</f>
        <v>EMD</v>
      </c>
      <c r="D156" s="61">
        <v>2000</v>
      </c>
      <c r="E156" s="169">
        <v>352000</v>
      </c>
      <c r="F156" s="169">
        <v>36</v>
      </c>
      <c r="G156" s="167" t="s">
        <v>538</v>
      </c>
      <c r="H156" s="79">
        <v>0.998</v>
      </c>
      <c r="I156" s="79">
        <v>0.115</v>
      </c>
      <c r="J156" s="79">
        <v>0.314</v>
      </c>
      <c r="K156" s="79">
        <v>0.041</v>
      </c>
      <c r="L156" s="79">
        <v>0.038</v>
      </c>
      <c r="M156" s="79">
        <v>1.617</v>
      </c>
      <c r="N156" s="79">
        <v>0.452</v>
      </c>
      <c r="O156" s="79">
        <v>0.015</v>
      </c>
      <c r="P156" s="80">
        <v>1.113</v>
      </c>
      <c r="Q156" s="80">
        <v>0.355</v>
      </c>
      <c r="R156" s="80">
        <v>2.069</v>
      </c>
      <c r="S156" s="80">
        <v>2.5920000000000005</v>
      </c>
      <c r="T156" s="80">
        <v>1.5210000000000004</v>
      </c>
      <c r="U156" s="81">
        <v>3.59</v>
      </c>
      <c r="V156" s="90"/>
      <c r="W156" s="90"/>
      <c r="X156" s="90"/>
      <c r="Y156" s="90"/>
      <c r="Z156" s="90"/>
      <c r="AA156" s="90"/>
    </row>
    <row r="157" spans="1:27" ht="14.25" customHeight="1">
      <c r="A157" s="57">
        <v>100</v>
      </c>
      <c r="B157" s="60" t="s">
        <v>336</v>
      </c>
      <c r="C157" s="174" t="str">
        <f>VLOOKUP($A157,'Caractéristiques des enquêtes'!$A$2:$C$210,3,0)</f>
        <v>EDGT</v>
      </c>
      <c r="D157" s="61">
        <v>2007</v>
      </c>
      <c r="E157" s="169">
        <v>392000</v>
      </c>
      <c r="F157" s="169">
        <v>37</v>
      </c>
      <c r="G157" s="167" t="s">
        <v>538</v>
      </c>
      <c r="H157" s="79">
        <v>1.068</v>
      </c>
      <c r="I157" s="79">
        <v>0.155</v>
      </c>
      <c r="J157" s="79">
        <v>0.435</v>
      </c>
      <c r="K157" s="79">
        <v>0.04</v>
      </c>
      <c r="L157" s="79">
        <v>0.021</v>
      </c>
      <c r="M157" s="79">
        <v>1.578</v>
      </c>
      <c r="N157" s="79">
        <v>0.456</v>
      </c>
      <c r="O157" s="79">
        <v>0.035</v>
      </c>
      <c r="P157" s="80">
        <v>1.223</v>
      </c>
      <c r="Q157" s="80">
        <v>0.475</v>
      </c>
      <c r="R157" s="80">
        <v>2.0340000000000003</v>
      </c>
      <c r="S157" s="80">
        <v>2.72</v>
      </c>
      <c r="T157" s="80">
        <v>1.754</v>
      </c>
      <c r="U157" s="81">
        <v>3.7880000000000003</v>
      </c>
      <c r="V157" s="90"/>
      <c r="W157" s="90"/>
      <c r="X157" s="90"/>
      <c r="Y157" s="90"/>
      <c r="Z157" s="90"/>
      <c r="AA157" s="90"/>
    </row>
    <row r="158" spans="1:27" ht="14.25" customHeight="1">
      <c r="A158" s="57">
        <v>194</v>
      </c>
      <c r="B158" s="60" t="s">
        <v>552</v>
      </c>
      <c r="C158" s="174" t="str">
        <f>VLOOKUP($A158,'Caractéristiques des enquêtes'!$A$2:$C$210,3,0)</f>
        <v>EMC²</v>
      </c>
      <c r="D158" s="61">
        <v>2018</v>
      </c>
      <c r="E158" s="169">
        <v>1077000</v>
      </c>
      <c r="F158" s="63">
        <v>393</v>
      </c>
      <c r="G158" s="167" t="s">
        <v>538</v>
      </c>
      <c r="H158" s="79">
        <v>1.08652</v>
      </c>
      <c r="I158" s="79">
        <v>0.07826</v>
      </c>
      <c r="J158" s="79">
        <v>0.21748</v>
      </c>
      <c r="K158" s="79">
        <v>0.08916</v>
      </c>
      <c r="L158" s="79">
        <v>0.01895</v>
      </c>
      <c r="M158" s="79">
        <v>1.72156</v>
      </c>
      <c r="N158" s="79">
        <v>0.44166</v>
      </c>
      <c r="O158" s="79">
        <v>0.05653</v>
      </c>
      <c r="P158" s="80">
        <f>H158+I158</f>
        <v>1.16478</v>
      </c>
      <c r="Q158" s="80">
        <f>J158+K158</f>
        <v>0.30664</v>
      </c>
      <c r="R158" s="80">
        <f>M158+N158</f>
        <v>2.16322</v>
      </c>
      <c r="S158" s="80">
        <f>SUM(I158:O158)</f>
        <v>2.6236</v>
      </c>
      <c r="T158" s="80">
        <f>H158+I158+J158+K158+L158+O158</f>
        <v>1.5469</v>
      </c>
      <c r="U158" s="81">
        <f>SUM(H158:O158)</f>
        <v>3.71012</v>
      </c>
      <c r="V158" s="90"/>
      <c r="W158" s="90"/>
      <c r="X158" s="90"/>
      <c r="Y158" s="90"/>
      <c r="Z158" s="90"/>
      <c r="AA158" s="90"/>
    </row>
    <row r="159" spans="1:27" ht="14.25" customHeight="1">
      <c r="A159" s="57">
        <v>198</v>
      </c>
      <c r="B159" s="60" t="s">
        <v>572</v>
      </c>
      <c r="C159" s="140" t="s">
        <v>542</v>
      </c>
      <c r="D159" s="61">
        <v>2020</v>
      </c>
      <c r="E159" s="169">
        <v>60400</v>
      </c>
      <c r="F159" s="63">
        <v>12</v>
      </c>
      <c r="G159" s="167" t="s">
        <v>538</v>
      </c>
      <c r="H159" s="79">
        <v>1.15411</v>
      </c>
      <c r="I159" s="79">
        <v>0.04211</v>
      </c>
      <c r="J159" s="79">
        <v>0.14372</v>
      </c>
      <c r="K159" s="79">
        <v>0.01575</v>
      </c>
      <c r="L159" s="79">
        <v>0.02021</v>
      </c>
      <c r="M159" s="79">
        <v>2.09697</v>
      </c>
      <c r="N159" s="79">
        <v>0.52786</v>
      </c>
      <c r="O159" s="79">
        <v>0.03639</v>
      </c>
      <c r="P159" s="80">
        <f>H159+I159</f>
        <v>1.19622</v>
      </c>
      <c r="Q159" s="80">
        <f>J159+K159</f>
        <v>0.15947</v>
      </c>
      <c r="R159" s="80">
        <f>M159+N159</f>
        <v>2.6248299999999998</v>
      </c>
      <c r="S159" s="80">
        <f>SUM(I159:O159)</f>
        <v>2.8830099999999996</v>
      </c>
      <c r="T159" s="80">
        <f>H159+I159+J159+K159+L159+O159</f>
        <v>1.41229</v>
      </c>
      <c r="U159" s="81">
        <f>SUM(H159:O159)</f>
        <v>4.03712</v>
      </c>
      <c r="V159" s="90"/>
      <c r="W159" s="90"/>
      <c r="X159" s="90"/>
      <c r="Y159" s="90"/>
      <c r="Z159" s="90"/>
      <c r="AA159" s="90"/>
    </row>
    <row r="160" spans="1:27" ht="14.25" customHeight="1">
      <c r="A160" s="57">
        <v>49</v>
      </c>
      <c r="B160" s="60" t="s">
        <v>339</v>
      </c>
      <c r="C160" s="174" t="str">
        <f>VLOOKUP($A160,'Caractéristiques des enquêtes'!$A$2:$C$210,3,0)</f>
        <v>EMD</v>
      </c>
      <c r="D160" s="61">
        <v>1996</v>
      </c>
      <c r="E160" s="169">
        <v>382000</v>
      </c>
      <c r="F160" s="169">
        <v>33</v>
      </c>
      <c r="G160" s="167" t="s">
        <v>538</v>
      </c>
      <c r="H160" s="79">
        <v>1.005</v>
      </c>
      <c r="I160" s="79">
        <v>0.025</v>
      </c>
      <c r="J160" s="79">
        <v>0.29</v>
      </c>
      <c r="K160" s="79">
        <v>0.028</v>
      </c>
      <c r="L160" s="79">
        <v>0.043</v>
      </c>
      <c r="M160" s="79">
        <v>1.502</v>
      </c>
      <c r="N160" s="79">
        <v>0.49</v>
      </c>
      <c r="O160" s="79">
        <v>0.018</v>
      </c>
      <c r="P160" s="80">
        <v>1.03</v>
      </c>
      <c r="Q160" s="80">
        <v>0.318</v>
      </c>
      <c r="R160" s="80">
        <v>1.992</v>
      </c>
      <c r="S160" s="80">
        <v>2.396</v>
      </c>
      <c r="T160" s="80">
        <v>1.4089999999999998</v>
      </c>
      <c r="U160" s="81">
        <v>3.401</v>
      </c>
      <c r="V160" s="90"/>
      <c r="W160" s="90"/>
      <c r="X160" s="90"/>
      <c r="Y160" s="90"/>
      <c r="Z160" s="90"/>
      <c r="AA160" s="90"/>
    </row>
    <row r="161" spans="1:27" ht="14.25" customHeight="1">
      <c r="A161" s="57">
        <v>102</v>
      </c>
      <c r="B161" s="60" t="s">
        <v>342</v>
      </c>
      <c r="C161" s="174" t="str">
        <f>VLOOKUP($A161,'Caractéristiques des enquêtes'!$A$2:$C$210,3,0)</f>
        <v>EMD</v>
      </c>
      <c r="D161" s="61">
        <v>2007</v>
      </c>
      <c r="E161" s="169">
        <v>663000</v>
      </c>
      <c r="F161" s="169">
        <v>256</v>
      </c>
      <c r="G161" s="167" t="s">
        <v>538</v>
      </c>
      <c r="H161" s="79">
        <v>0.91</v>
      </c>
      <c r="I161" s="79">
        <v>0.04</v>
      </c>
      <c r="J161" s="79">
        <v>0.23</v>
      </c>
      <c r="K161" s="79">
        <v>0.06</v>
      </c>
      <c r="L161" s="79">
        <v>0.03</v>
      </c>
      <c r="M161" s="79">
        <v>1.66</v>
      </c>
      <c r="N161" s="79">
        <v>0.55</v>
      </c>
      <c r="O161" s="79">
        <v>0.06</v>
      </c>
      <c r="P161" s="80">
        <v>0.95</v>
      </c>
      <c r="Q161" s="80">
        <v>0.29</v>
      </c>
      <c r="R161" s="80">
        <v>2.21</v>
      </c>
      <c r="S161" s="80">
        <v>2.63</v>
      </c>
      <c r="T161" s="80">
        <v>1.33</v>
      </c>
      <c r="U161" s="81">
        <v>3.54</v>
      </c>
      <c r="V161" s="90"/>
      <c r="W161" s="90"/>
      <c r="X161" s="90"/>
      <c r="Y161" s="90"/>
      <c r="Z161" s="90"/>
      <c r="AA161" s="90"/>
    </row>
    <row r="162" spans="1:27" ht="14.25" customHeight="1">
      <c r="A162" s="57">
        <v>101</v>
      </c>
      <c r="B162" s="60" t="s">
        <v>344</v>
      </c>
      <c r="C162" s="174" t="str">
        <f>VLOOKUP($A162,'Caractéristiques des enquêtes'!$A$2:$C$210,3,0)</f>
        <v>EMD</v>
      </c>
      <c r="D162" s="61">
        <v>2007</v>
      </c>
      <c r="E162" s="169">
        <v>396000</v>
      </c>
      <c r="F162" s="169">
        <v>45</v>
      </c>
      <c r="G162" s="167" t="s">
        <v>538</v>
      </c>
      <c r="H162" s="79">
        <v>1.093</v>
      </c>
      <c r="I162" s="79">
        <v>0.038</v>
      </c>
      <c r="J162" s="79">
        <v>0.342</v>
      </c>
      <c r="K162" s="79">
        <v>0.027</v>
      </c>
      <c r="L162" s="79">
        <v>0.028999999999999998</v>
      </c>
      <c r="M162" s="79">
        <v>1.472</v>
      </c>
      <c r="N162" s="79">
        <v>0.487</v>
      </c>
      <c r="O162" s="79">
        <v>0.041</v>
      </c>
      <c r="P162" s="80">
        <v>1.131</v>
      </c>
      <c r="Q162" s="80">
        <v>0.36900000000000005</v>
      </c>
      <c r="R162" s="80">
        <v>1.959</v>
      </c>
      <c r="S162" s="80">
        <v>2.436</v>
      </c>
      <c r="T162" s="80">
        <v>1.57</v>
      </c>
      <c r="U162" s="81">
        <v>3.529</v>
      </c>
      <c r="V162" s="90"/>
      <c r="W162" s="90"/>
      <c r="X162" s="90"/>
      <c r="Y162" s="90"/>
      <c r="Z162" s="90"/>
      <c r="AA162" s="90"/>
    </row>
    <row r="163" spans="1:27" ht="14.25" customHeight="1">
      <c r="A163" s="57">
        <v>180</v>
      </c>
      <c r="B163" s="60" t="s">
        <v>522</v>
      </c>
      <c r="C163" s="174" t="str">
        <f>VLOOKUP($A163,'Caractéristiques des enquêtes'!$A$2:$C$210,3,0)</f>
        <v>EMD</v>
      </c>
      <c r="D163" s="61">
        <v>2017</v>
      </c>
      <c r="E163" s="169">
        <v>387700</v>
      </c>
      <c r="F163" s="63">
        <v>33</v>
      </c>
      <c r="G163" s="167" t="s">
        <v>538</v>
      </c>
      <c r="H163" s="79">
        <v>1.1041251792771134</v>
      </c>
      <c r="I163" s="79">
        <v>0.034021379118214554</v>
      </c>
      <c r="J163" s="79">
        <v>0.41071483847003104</v>
      </c>
      <c r="K163" s="79">
        <v>0.022563121021079893</v>
      </c>
      <c r="L163" s="79">
        <v>0.022201987267455658</v>
      </c>
      <c r="M163" s="79">
        <v>1.4307293870012485</v>
      </c>
      <c r="N163" s="79">
        <v>0.43239060226792</v>
      </c>
      <c r="O163" s="79">
        <v>0.04633346058998937</v>
      </c>
      <c r="P163" s="80">
        <f>H163+I163</f>
        <v>1.1381465583953279</v>
      </c>
      <c r="Q163" s="80">
        <f>J163+K163</f>
        <v>0.4332779594911109</v>
      </c>
      <c r="R163" s="80">
        <f>M163+N163</f>
        <v>1.8631199892691686</v>
      </c>
      <c r="S163" s="80">
        <f>I163+J163+K163+L163+M163+N163+O163</f>
        <v>2.398954775735939</v>
      </c>
      <c r="T163" s="80">
        <f>U163-R163</f>
        <v>1.6399599657438837</v>
      </c>
      <c r="U163" s="81">
        <f>SUM(H163:O163)</f>
        <v>3.5030799550130522</v>
      </c>
      <c r="V163" s="90"/>
      <c r="W163" s="90"/>
      <c r="X163" s="90"/>
      <c r="Y163" s="90"/>
      <c r="Z163" s="90"/>
      <c r="AA163" s="90"/>
    </row>
    <row r="164" spans="1:27" ht="14.25" customHeight="1">
      <c r="A164" s="57">
        <v>179</v>
      </c>
      <c r="B164" s="60" t="s">
        <v>342</v>
      </c>
      <c r="C164" s="174" t="str">
        <f>VLOOKUP($A164,'Caractéristiques des enquêtes'!$A$2:$C$210,3,0)</f>
        <v>EMD</v>
      </c>
      <c r="D164" s="61">
        <v>2017</v>
      </c>
      <c r="E164" s="169">
        <v>403800</v>
      </c>
      <c r="F164" s="63">
        <v>45</v>
      </c>
      <c r="G164" s="167" t="s">
        <v>538</v>
      </c>
      <c r="H164" s="79">
        <v>1.071</v>
      </c>
      <c r="I164" s="79">
        <v>0.034</v>
      </c>
      <c r="J164" s="79">
        <v>0.4</v>
      </c>
      <c r="K164" s="79">
        <v>0.024</v>
      </c>
      <c r="L164" s="79">
        <v>0.022</v>
      </c>
      <c r="M164" s="79">
        <v>1.462</v>
      </c>
      <c r="N164" s="79">
        <v>0.435</v>
      </c>
      <c r="O164" s="79">
        <v>0.046</v>
      </c>
      <c r="P164" s="80">
        <f>H164+I164</f>
        <v>1.105</v>
      </c>
      <c r="Q164" s="80">
        <f>J164+K164</f>
        <v>0.42400000000000004</v>
      </c>
      <c r="R164" s="80">
        <f>M164+N164</f>
        <v>1.897</v>
      </c>
      <c r="S164" s="80">
        <f>I164+J164+K164+L164+M164+N164+O164</f>
        <v>2.423</v>
      </c>
      <c r="T164" s="80">
        <f>U164-R164</f>
        <v>1.5969999999999998</v>
      </c>
      <c r="U164" s="81">
        <f>SUM(H164:O164)</f>
        <v>3.4939999999999998</v>
      </c>
      <c r="V164" s="90"/>
      <c r="W164" s="90"/>
      <c r="X164" s="90"/>
      <c r="Y164" s="90"/>
      <c r="Z164" s="90"/>
      <c r="AA164" s="90"/>
    </row>
    <row r="165" spans="1:27" ht="14.25" customHeight="1">
      <c r="A165" s="57">
        <v>178</v>
      </c>
      <c r="B165" s="60" t="s">
        <v>521</v>
      </c>
      <c r="C165" s="174" t="str">
        <f>VLOOKUP($A165,'Caractéristiques des enquêtes'!$A$2:$C$210,3,0)</f>
        <v>EMD</v>
      </c>
      <c r="D165" s="61">
        <v>2017</v>
      </c>
      <c r="E165" s="169">
        <v>672000</v>
      </c>
      <c r="F165" s="63">
        <v>256</v>
      </c>
      <c r="G165" s="167" t="s">
        <v>538</v>
      </c>
      <c r="H165" s="79">
        <v>0.8613291891071158</v>
      </c>
      <c r="I165" s="79">
        <v>0.027718978591141717</v>
      </c>
      <c r="J165" s="79">
        <v>0.28610493347504684</v>
      </c>
      <c r="K165" s="79">
        <v>0.0464066998323851</v>
      </c>
      <c r="L165" s="79">
        <v>0.01744028533235682</v>
      </c>
      <c r="M165" s="79">
        <v>1.6181268216583455</v>
      </c>
      <c r="N165" s="79">
        <v>0.4802375189422696</v>
      </c>
      <c r="O165" s="79">
        <v>0.05561807620970023</v>
      </c>
      <c r="P165" s="80">
        <f>H165+I165</f>
        <v>0.8890481676982575</v>
      </c>
      <c r="Q165" s="80">
        <f>J165+K165</f>
        <v>0.33251163330743194</v>
      </c>
      <c r="R165" s="80">
        <f>M165+N165</f>
        <v>2.0983643406006154</v>
      </c>
      <c r="S165" s="80">
        <f>I165+J165+K165+L165+M165+N165+O165</f>
        <v>2.531653314041246</v>
      </c>
      <c r="T165" s="80">
        <f>U165-R165</f>
        <v>1.2946181625477462</v>
      </c>
      <c r="U165" s="81">
        <f>SUM(H165:O165)</f>
        <v>3.3929825031483616</v>
      </c>
      <c r="V165" s="90"/>
      <c r="W165" s="90"/>
      <c r="X165" s="90"/>
      <c r="Y165" s="90"/>
      <c r="Z165" s="90"/>
      <c r="AA165" s="90"/>
    </row>
    <row r="166" spans="1:27" ht="14.25" customHeight="1">
      <c r="A166" s="57">
        <v>177</v>
      </c>
      <c r="B166" s="60" t="s">
        <v>518</v>
      </c>
      <c r="C166" s="174" t="str">
        <f>VLOOKUP($A166,'Caractéristiques des enquêtes'!$A$2:$C$210,3,0)</f>
        <v>EMD</v>
      </c>
      <c r="D166" s="61">
        <v>2017</v>
      </c>
      <c r="E166" s="169">
        <v>717500</v>
      </c>
      <c r="F166" s="63">
        <v>332</v>
      </c>
      <c r="G166" s="167" t="s">
        <v>538</v>
      </c>
      <c r="H166" s="79">
        <v>0.83863</v>
      </c>
      <c r="I166" s="79">
        <v>0.02641</v>
      </c>
      <c r="J166" s="79">
        <v>0.26941</v>
      </c>
      <c r="K166" s="79">
        <v>0.05135</v>
      </c>
      <c r="L166" s="79">
        <v>0.01717</v>
      </c>
      <c r="M166" s="79">
        <v>1.63537</v>
      </c>
      <c r="N166" s="79">
        <v>0.48722</v>
      </c>
      <c r="O166" s="79">
        <v>0.06001</v>
      </c>
      <c r="P166" s="80">
        <f>H166+I166</f>
        <v>0.86504</v>
      </c>
      <c r="Q166" s="80">
        <f>J166+K166</f>
        <v>0.32076</v>
      </c>
      <c r="R166" s="80">
        <f>M166+N166</f>
        <v>2.1225899999999998</v>
      </c>
      <c r="S166" s="80">
        <f>I166+J166+K166+L166+M166+N166+O166</f>
        <v>2.54694</v>
      </c>
      <c r="T166" s="80">
        <f>U166-R166</f>
        <v>1.2629799999999998</v>
      </c>
      <c r="U166" s="81">
        <f>SUM(H166:O166)</f>
        <v>3.3855699999999995</v>
      </c>
      <c r="V166" s="90"/>
      <c r="W166" s="90"/>
      <c r="X166" s="90"/>
      <c r="Y166" s="90"/>
      <c r="Z166" s="90"/>
      <c r="AA166" s="90"/>
    </row>
    <row r="167" spans="1:27" ht="14.25" customHeight="1">
      <c r="A167" s="57">
        <v>168</v>
      </c>
      <c r="B167" s="60" t="s">
        <v>494</v>
      </c>
      <c r="C167" s="174" t="str">
        <f>VLOOKUP($A167,'Caractéristiques des enquêtes'!$A$2:$C$210,3,0)</f>
        <v>EDGT</v>
      </c>
      <c r="D167" s="61">
        <v>2016</v>
      </c>
      <c r="E167" s="169">
        <v>656700</v>
      </c>
      <c r="F167" s="63">
        <v>18</v>
      </c>
      <c r="G167" s="167" t="s">
        <v>538</v>
      </c>
      <c r="H167" s="79">
        <v>0.75356</v>
      </c>
      <c r="I167" s="79">
        <v>0.03932</v>
      </c>
      <c r="J167" s="79">
        <v>0.15521</v>
      </c>
      <c r="K167" s="79">
        <v>0.06901</v>
      </c>
      <c r="L167" s="79">
        <v>0.03703</v>
      </c>
      <c r="M167" s="79">
        <v>1.32397</v>
      </c>
      <c r="N167" s="79">
        <v>0.60947</v>
      </c>
      <c r="O167" s="79">
        <v>0.05953</v>
      </c>
      <c r="P167" s="80">
        <v>0.79288</v>
      </c>
      <c r="Q167" s="80">
        <v>0.22421999999999997</v>
      </c>
      <c r="R167" s="80">
        <v>1.93344</v>
      </c>
      <c r="S167" s="80">
        <v>2.29354</v>
      </c>
      <c r="T167" s="80">
        <v>1.1136599999999999</v>
      </c>
      <c r="U167" s="81">
        <v>3.0471</v>
      </c>
      <c r="V167" s="90"/>
      <c r="W167" s="90"/>
      <c r="X167" s="90"/>
      <c r="Y167" s="90"/>
      <c r="Z167" s="90"/>
      <c r="AA167" s="90"/>
    </row>
    <row r="168" spans="1:27" ht="14.25" customHeight="1">
      <c r="A168" s="57">
        <v>169</v>
      </c>
      <c r="B168" s="60" t="s">
        <v>495</v>
      </c>
      <c r="C168" s="174" t="str">
        <f>VLOOKUP($A168,'Caractéristiques des enquêtes'!$A$2:$C$210,3,0)</f>
        <v>EDGT</v>
      </c>
      <c r="D168" s="61">
        <v>2016</v>
      </c>
      <c r="E168" s="169">
        <v>169700</v>
      </c>
      <c r="F168" s="63">
        <v>6</v>
      </c>
      <c r="G168" s="167" t="s">
        <v>538</v>
      </c>
      <c r="H168" s="79">
        <v>0.78716</v>
      </c>
      <c r="I168" s="79">
        <v>0.03791</v>
      </c>
      <c r="J168" s="79">
        <v>0.12904</v>
      </c>
      <c r="K168" s="79">
        <v>0.11555</v>
      </c>
      <c r="L168" s="79">
        <v>0.01989</v>
      </c>
      <c r="M168" s="79">
        <v>1.52338</v>
      </c>
      <c r="N168" s="79">
        <v>0.62067</v>
      </c>
      <c r="O168" s="79">
        <v>0.02616</v>
      </c>
      <c r="P168" s="80">
        <v>0.82507</v>
      </c>
      <c r="Q168" s="80">
        <v>0.24458999999999997</v>
      </c>
      <c r="R168" s="80">
        <v>2.14405</v>
      </c>
      <c r="S168" s="80">
        <v>2.4726</v>
      </c>
      <c r="T168" s="80">
        <v>1.11571</v>
      </c>
      <c r="U168" s="81">
        <v>3.25976</v>
      </c>
      <c r="V168" s="90"/>
      <c r="W168" s="90"/>
      <c r="X168" s="90"/>
      <c r="Y168" s="90"/>
      <c r="Z168" s="90"/>
      <c r="AA168" s="90"/>
    </row>
    <row r="169" spans="1:27" ht="14.25" customHeight="1">
      <c r="A169" s="57">
        <v>170</v>
      </c>
      <c r="B169" s="60" t="s">
        <v>496</v>
      </c>
      <c r="C169" s="174" t="str">
        <f>VLOOKUP($A169,'Caractéristiques des enquêtes'!$A$2:$C$210,3,0)</f>
        <v>EDGT</v>
      </c>
      <c r="D169" s="61">
        <v>2016</v>
      </c>
      <c r="E169" s="169">
        <v>826400</v>
      </c>
      <c r="F169" s="63">
        <v>24</v>
      </c>
      <c r="G169" s="167" t="s">
        <v>538</v>
      </c>
      <c r="H169" s="79">
        <v>0.76046</v>
      </c>
      <c r="I169" s="79">
        <v>0.03903</v>
      </c>
      <c r="J169" s="79">
        <v>0.14983</v>
      </c>
      <c r="K169" s="79">
        <v>0.07856</v>
      </c>
      <c r="L169" s="79">
        <v>0.03351</v>
      </c>
      <c r="M169" s="79">
        <v>1.36491</v>
      </c>
      <c r="N169" s="79">
        <v>0.61177</v>
      </c>
      <c r="O169" s="79">
        <v>0.05268</v>
      </c>
      <c r="P169" s="80">
        <v>0.79949</v>
      </c>
      <c r="Q169" s="80">
        <v>0.22838999999999998</v>
      </c>
      <c r="R169" s="80">
        <v>1.97668</v>
      </c>
      <c r="S169" s="80">
        <v>2.33029</v>
      </c>
      <c r="T169" s="80">
        <v>1.1140700000000003</v>
      </c>
      <c r="U169" s="81">
        <v>3.0907500000000003</v>
      </c>
      <c r="V169" s="90"/>
      <c r="W169" s="90"/>
      <c r="X169" s="90"/>
      <c r="Y169" s="90"/>
      <c r="Z169" s="90"/>
      <c r="AA169" s="90"/>
    </row>
    <row r="170" spans="1:27" ht="14.25" customHeight="1">
      <c r="A170" s="57">
        <v>46</v>
      </c>
      <c r="B170" s="60" t="s">
        <v>346</v>
      </c>
      <c r="C170" s="174" t="str">
        <f>VLOOKUP($A170,'Caractéristiques des enquêtes'!$A$2:$C$210,3,0)</f>
        <v>EMD</v>
      </c>
      <c r="D170" s="61">
        <v>1992</v>
      </c>
      <c r="E170" s="169">
        <v>435000</v>
      </c>
      <c r="F170" s="169">
        <v>43</v>
      </c>
      <c r="G170" s="167" t="s">
        <v>538</v>
      </c>
      <c r="H170" s="79">
        <v>1.056</v>
      </c>
      <c r="I170" s="79">
        <v>0.019</v>
      </c>
      <c r="J170" s="79">
        <v>0.393</v>
      </c>
      <c r="K170" s="79">
        <v>0.061</v>
      </c>
      <c r="L170" s="79">
        <v>0.025</v>
      </c>
      <c r="M170" s="79">
        <v>1.382</v>
      </c>
      <c r="N170" s="79">
        <v>0.457</v>
      </c>
      <c r="O170" s="79">
        <v>0.027</v>
      </c>
      <c r="P170" s="80">
        <v>1.075</v>
      </c>
      <c r="Q170" s="80">
        <v>0.454</v>
      </c>
      <c r="R170" s="80">
        <v>1.839</v>
      </c>
      <c r="S170" s="80">
        <v>2.364</v>
      </c>
      <c r="T170" s="80">
        <v>1.581</v>
      </c>
      <c r="U170" s="81">
        <v>3.42</v>
      </c>
      <c r="V170" s="90"/>
      <c r="W170" s="90"/>
      <c r="X170" s="90"/>
      <c r="Y170" s="90"/>
      <c r="Z170" s="90"/>
      <c r="AA170" s="90"/>
    </row>
    <row r="171" spans="1:27" ht="14.25" customHeight="1">
      <c r="A171" s="57">
        <v>70</v>
      </c>
      <c r="B171" s="60" t="s">
        <v>349</v>
      </c>
      <c r="C171" s="174" t="str">
        <f>VLOOKUP($A171,'Caractéristiques des enquêtes'!$A$2:$C$210,3,0)</f>
        <v>EMD</v>
      </c>
      <c r="D171" s="61">
        <v>2001</v>
      </c>
      <c r="E171" s="169">
        <v>510000</v>
      </c>
      <c r="F171" s="169">
        <v>83</v>
      </c>
      <c r="G171" s="167" t="s">
        <v>538</v>
      </c>
      <c r="H171" s="79">
        <v>1.046658</v>
      </c>
      <c r="I171" s="79">
        <v>0.018473</v>
      </c>
      <c r="J171" s="79">
        <v>0.263956</v>
      </c>
      <c r="K171" s="79">
        <v>0.098818</v>
      </c>
      <c r="L171" s="79">
        <v>0.026071999999999998</v>
      </c>
      <c r="M171" s="79">
        <v>1.577536</v>
      </c>
      <c r="N171" s="79">
        <v>0.508217</v>
      </c>
      <c r="O171" s="79">
        <v>0.035408</v>
      </c>
      <c r="P171" s="80">
        <v>1.065131</v>
      </c>
      <c r="Q171" s="80">
        <v>0.36277400000000004</v>
      </c>
      <c r="R171" s="80">
        <v>2.085753</v>
      </c>
      <c r="S171" s="80">
        <v>2.52848</v>
      </c>
      <c r="T171" s="80">
        <v>1.4893850000000004</v>
      </c>
      <c r="U171" s="81">
        <v>3.5751380000000004</v>
      </c>
      <c r="V171" s="90"/>
      <c r="W171" s="90"/>
      <c r="X171" s="90"/>
      <c r="Y171" s="90"/>
      <c r="Z171" s="90"/>
      <c r="AA171" s="90"/>
    </row>
    <row r="172" spans="1:27" ht="14.25" customHeight="1">
      <c r="A172" s="57">
        <v>121</v>
      </c>
      <c r="B172" s="60" t="s">
        <v>349</v>
      </c>
      <c r="C172" s="174" t="str">
        <f>VLOOKUP($A172,'Caractéristiques des enquêtes'!$A$2:$C$210,3,0)</f>
        <v>EMD</v>
      </c>
      <c r="D172" s="61">
        <v>2010</v>
      </c>
      <c r="E172" s="169">
        <v>582500</v>
      </c>
      <c r="F172" s="169">
        <v>161</v>
      </c>
      <c r="G172" s="167" t="s">
        <v>538</v>
      </c>
      <c r="H172" s="79">
        <v>0.94</v>
      </c>
      <c r="I172" s="79">
        <v>0.02</v>
      </c>
      <c r="J172" s="79">
        <v>0.19</v>
      </c>
      <c r="K172" s="79">
        <v>0.08</v>
      </c>
      <c r="L172" s="79">
        <v>0.02</v>
      </c>
      <c r="M172" s="79">
        <v>1.71</v>
      </c>
      <c r="N172" s="79">
        <v>0.54</v>
      </c>
      <c r="O172" s="79">
        <v>0.04</v>
      </c>
      <c r="P172" s="80">
        <v>0.96</v>
      </c>
      <c r="Q172" s="80">
        <v>0.27</v>
      </c>
      <c r="R172" s="80">
        <v>2.25</v>
      </c>
      <c r="S172" s="80">
        <v>2.6</v>
      </c>
      <c r="T172" s="80">
        <v>1.29</v>
      </c>
      <c r="U172" s="81">
        <v>3.54</v>
      </c>
      <c r="V172" s="90"/>
      <c r="W172" s="90"/>
      <c r="X172" s="90"/>
      <c r="Y172" s="90"/>
      <c r="Z172" s="90"/>
      <c r="AA172" s="90"/>
    </row>
    <row r="173" spans="1:27" ht="14.25" customHeight="1">
      <c r="A173" s="57">
        <v>203</v>
      </c>
      <c r="B173" s="191" t="s">
        <v>349</v>
      </c>
      <c r="C173" s="163" t="s">
        <v>583</v>
      </c>
      <c r="D173" s="176">
        <v>2021</v>
      </c>
      <c r="E173" s="192">
        <v>720300</v>
      </c>
      <c r="F173" s="173">
        <v>316</v>
      </c>
      <c r="G173" s="190" t="s">
        <v>538</v>
      </c>
      <c r="H173" s="79">
        <v>0.89824</v>
      </c>
      <c r="I173" s="79">
        <v>0.02184</v>
      </c>
      <c r="J173" s="79">
        <v>0.16861</v>
      </c>
      <c r="K173" s="79">
        <v>0.08192</v>
      </c>
      <c r="L173" s="79">
        <v>0.00976</v>
      </c>
      <c r="M173" s="79">
        <v>1.58957</v>
      </c>
      <c r="N173" s="79">
        <v>0.44688</v>
      </c>
      <c r="O173" s="79">
        <v>0.04363</v>
      </c>
      <c r="P173" s="80">
        <f>H173+I173</f>
        <v>0.92008</v>
      </c>
      <c r="Q173" s="80">
        <f>J173+K173</f>
        <v>0.25053000000000003</v>
      </c>
      <c r="R173" s="80">
        <f>M173+N173</f>
        <v>2.03645</v>
      </c>
      <c r="S173" s="80">
        <f>I173+J173+K173+L173+M173+N173+O173</f>
        <v>2.3622099999999997</v>
      </c>
      <c r="T173" s="80">
        <f>U173-R173</f>
        <v>1.2240000000000002</v>
      </c>
      <c r="U173" s="81">
        <f>SUM(H173:O173)</f>
        <v>3.26045</v>
      </c>
      <c r="V173" s="90"/>
      <c r="W173" s="90"/>
      <c r="X173" s="90"/>
      <c r="Y173" s="90"/>
      <c r="Z173" s="90"/>
      <c r="AA173" s="90"/>
    </row>
    <row r="174" spans="1:27" ht="14.25" customHeight="1">
      <c r="A174" s="57">
        <v>50</v>
      </c>
      <c r="B174" s="60" t="s">
        <v>353</v>
      </c>
      <c r="C174" s="174" t="str">
        <f>VLOOKUP($A174,'Caractéristiques des enquêtes'!$A$2:$C$210,3,0)</f>
        <v>EMD</v>
      </c>
      <c r="D174" s="61">
        <v>1996</v>
      </c>
      <c r="E174" s="169">
        <v>187000</v>
      </c>
      <c r="F174" s="169">
        <v>28</v>
      </c>
      <c r="G174" s="167" t="s">
        <v>538</v>
      </c>
      <c r="H174" s="79">
        <v>0.598</v>
      </c>
      <c r="I174" s="79">
        <v>0.152</v>
      </c>
      <c r="J174" s="79">
        <v>0.066</v>
      </c>
      <c r="K174" s="79">
        <v>0.135</v>
      </c>
      <c r="L174" s="79">
        <v>0.071</v>
      </c>
      <c r="M174" s="79">
        <v>1.86</v>
      </c>
      <c r="N174" s="79">
        <v>0.659</v>
      </c>
      <c r="O174" s="79">
        <v>0.043</v>
      </c>
      <c r="P174" s="80">
        <v>0.75</v>
      </c>
      <c r="Q174" s="80">
        <v>0.201</v>
      </c>
      <c r="R174" s="80">
        <v>2.519</v>
      </c>
      <c r="S174" s="80">
        <v>2.9860000000000007</v>
      </c>
      <c r="T174" s="80">
        <v>1.065</v>
      </c>
      <c r="U174" s="81">
        <v>3.5840000000000005</v>
      </c>
      <c r="V174" s="90"/>
      <c r="W174" s="90"/>
      <c r="X174" s="90"/>
      <c r="Y174" s="90"/>
      <c r="Z174" s="90"/>
      <c r="AA174" s="90"/>
    </row>
    <row r="175" spans="1:27" ht="14.25" customHeight="1">
      <c r="A175" s="57">
        <v>166</v>
      </c>
      <c r="B175" s="60" t="s">
        <v>491</v>
      </c>
      <c r="C175" s="174" t="str">
        <f>VLOOKUP($A175,'Caractéristiques des enquêtes'!$A$2:$C$210,3,0)</f>
        <v>EDGT</v>
      </c>
      <c r="D175" s="61">
        <v>2015</v>
      </c>
      <c r="E175" s="169">
        <v>238000</v>
      </c>
      <c r="F175" s="169">
        <v>28</v>
      </c>
      <c r="G175" s="167" t="s">
        <v>538</v>
      </c>
      <c r="H175" s="79">
        <v>0.666</v>
      </c>
      <c r="I175" s="79">
        <v>0.098</v>
      </c>
      <c r="J175" s="79">
        <v>0.095</v>
      </c>
      <c r="K175" s="79">
        <v>0.093</v>
      </c>
      <c r="L175" s="79">
        <v>0.032</v>
      </c>
      <c r="M175" s="79">
        <v>2.052</v>
      </c>
      <c r="N175" s="79">
        <v>0.553</v>
      </c>
      <c r="O175" s="79">
        <v>0.064</v>
      </c>
      <c r="P175" s="80">
        <f>H175+I175</f>
        <v>0.764</v>
      </c>
      <c r="Q175" s="80">
        <f>J175+K175</f>
        <v>0.188</v>
      </c>
      <c r="R175" s="80">
        <f>M175+N175</f>
        <v>2.605</v>
      </c>
      <c r="S175" s="80">
        <f>I175+J175+K175+L175+M175+N175+O175</f>
        <v>2.987</v>
      </c>
      <c r="T175" s="80">
        <f>U175-R175</f>
        <v>1.048</v>
      </c>
      <c r="U175" s="81">
        <f>SUM(H175:O175)</f>
        <v>3.653</v>
      </c>
      <c r="V175" s="90"/>
      <c r="W175" s="90"/>
      <c r="X175" s="90"/>
      <c r="Y175" s="90"/>
      <c r="Z175" s="90"/>
      <c r="AA175" s="90"/>
    </row>
    <row r="176" spans="1:27" ht="14.25" customHeight="1">
      <c r="A176" s="57">
        <v>122</v>
      </c>
      <c r="B176" s="60" t="s">
        <v>356</v>
      </c>
      <c r="C176" s="174" t="str">
        <f>VLOOKUP($A176,'Caractéristiques des enquêtes'!$A$2:$C$210,3,0)</f>
        <v>EDGT</v>
      </c>
      <c r="D176" s="61">
        <v>2010</v>
      </c>
      <c r="E176" s="169">
        <v>147500</v>
      </c>
      <c r="F176" s="169">
        <v>7</v>
      </c>
      <c r="G176" s="167" t="s">
        <v>538</v>
      </c>
      <c r="H176" s="79">
        <v>1.01069</v>
      </c>
      <c r="I176" s="79">
        <v>0.05307</v>
      </c>
      <c r="J176" s="79">
        <v>0.45276</v>
      </c>
      <c r="K176" s="79">
        <v>0.01555</v>
      </c>
      <c r="L176" s="79">
        <v>0.02367</v>
      </c>
      <c r="M176" s="79">
        <v>1.3206</v>
      </c>
      <c r="N176" s="79">
        <v>0.32136</v>
      </c>
      <c r="O176" s="79">
        <v>0.01556</v>
      </c>
      <c r="P176" s="80">
        <v>1.06376</v>
      </c>
      <c r="Q176" s="80">
        <v>0.46831</v>
      </c>
      <c r="R176" s="80">
        <v>1.64196</v>
      </c>
      <c r="S176" s="80">
        <v>2.2025699999999997</v>
      </c>
      <c r="T176" s="80">
        <v>1.5712999999999995</v>
      </c>
      <c r="U176" s="81">
        <v>3.2132599999999996</v>
      </c>
      <c r="V176" s="90"/>
      <c r="W176" s="90"/>
      <c r="X176" s="90"/>
      <c r="Y176" s="90"/>
      <c r="Z176" s="90"/>
      <c r="AA176" s="90"/>
    </row>
    <row r="177" spans="1:27" ht="14.25" customHeight="1">
      <c r="A177" s="57">
        <v>27</v>
      </c>
      <c r="B177" s="60" t="s">
        <v>358</v>
      </c>
      <c r="C177" s="174" t="str">
        <f>VLOOKUP($A177,'Caractéristiques des enquêtes'!$A$2:$C$210,3,0)</f>
        <v>EMD</v>
      </c>
      <c r="D177" s="61">
        <v>1988</v>
      </c>
      <c r="E177" s="169">
        <v>386000</v>
      </c>
      <c r="F177" s="169">
        <v>30</v>
      </c>
      <c r="G177" s="167" t="s">
        <v>538</v>
      </c>
      <c r="H177" s="79">
        <v>1.234</v>
      </c>
      <c r="I177" s="79">
        <v>0.303</v>
      </c>
      <c r="J177" s="79">
        <v>0.229</v>
      </c>
      <c r="K177" s="79">
        <v>0.047</v>
      </c>
      <c r="L177" s="79">
        <v>0.079</v>
      </c>
      <c r="M177" s="79">
        <v>1.391</v>
      </c>
      <c r="N177" s="79">
        <v>0.473</v>
      </c>
      <c r="O177" s="79">
        <v>0.044</v>
      </c>
      <c r="P177" s="80">
        <v>1.537</v>
      </c>
      <c r="Q177" s="80">
        <v>0.276</v>
      </c>
      <c r="R177" s="80">
        <v>1.8639999999999999</v>
      </c>
      <c r="S177" s="80">
        <v>2.566</v>
      </c>
      <c r="T177" s="80">
        <v>1.936</v>
      </c>
      <c r="U177" s="81">
        <v>3.8</v>
      </c>
      <c r="V177" s="90"/>
      <c r="W177" s="90"/>
      <c r="X177" s="90"/>
      <c r="Y177" s="90"/>
      <c r="Z177" s="90"/>
      <c r="AA177" s="90"/>
    </row>
    <row r="178" spans="1:27" ht="14.25" customHeight="1">
      <c r="A178" s="57">
        <v>58</v>
      </c>
      <c r="B178" s="60" t="s">
        <v>361</v>
      </c>
      <c r="C178" s="174" t="str">
        <f>VLOOKUP($A178,'Caractéristiques des enquêtes'!$A$2:$C$210,3,0)</f>
        <v>EMD</v>
      </c>
      <c r="D178" s="61">
        <v>1997</v>
      </c>
      <c r="E178" s="169">
        <v>437000</v>
      </c>
      <c r="F178" s="169">
        <v>27</v>
      </c>
      <c r="G178" s="167" t="s">
        <v>538</v>
      </c>
      <c r="H178" s="79">
        <v>1.331</v>
      </c>
      <c r="I178" s="79">
        <v>0.251</v>
      </c>
      <c r="J178" s="79">
        <v>0.321</v>
      </c>
      <c r="K178" s="79">
        <v>0.045</v>
      </c>
      <c r="L178" s="79">
        <v>0.032</v>
      </c>
      <c r="M178" s="79">
        <v>1.706</v>
      </c>
      <c r="N178" s="79">
        <v>0.516</v>
      </c>
      <c r="O178" s="79">
        <v>0.034</v>
      </c>
      <c r="P178" s="80">
        <v>1.5819999999999999</v>
      </c>
      <c r="Q178" s="80">
        <v>0.366</v>
      </c>
      <c r="R178" s="80">
        <v>2.222</v>
      </c>
      <c r="S178" s="80">
        <v>2.905</v>
      </c>
      <c r="T178" s="80">
        <v>2.014</v>
      </c>
      <c r="U178" s="81">
        <v>4.236</v>
      </c>
      <c r="V178" s="90"/>
      <c r="W178" s="90"/>
      <c r="X178" s="90"/>
      <c r="Y178" s="90"/>
      <c r="Z178" s="90"/>
      <c r="AA178" s="90"/>
    </row>
    <row r="179" spans="1:27" ht="14.25" customHeight="1">
      <c r="A179" s="57">
        <v>59</v>
      </c>
      <c r="B179" s="60" t="s">
        <v>363</v>
      </c>
      <c r="C179" s="174" t="str">
        <f>VLOOKUP($A179,'Caractéristiques des enquêtes'!$A$2:$C$210,3,0)</f>
        <v>EMD</v>
      </c>
      <c r="D179" s="61">
        <v>1997</v>
      </c>
      <c r="E179" s="169">
        <v>563000</v>
      </c>
      <c r="F179" s="169">
        <v>129</v>
      </c>
      <c r="G179" s="167" t="s">
        <v>538</v>
      </c>
      <c r="H179" s="79">
        <v>1.248</v>
      </c>
      <c r="I179" s="79">
        <v>0.261</v>
      </c>
      <c r="J179" s="79">
        <v>0.282</v>
      </c>
      <c r="K179" s="79">
        <v>0.071</v>
      </c>
      <c r="L179" s="79">
        <v>0.03</v>
      </c>
      <c r="M179" s="79">
        <v>1.742</v>
      </c>
      <c r="N179" s="79">
        <v>0.511</v>
      </c>
      <c r="O179" s="79">
        <v>0.04</v>
      </c>
      <c r="P179" s="80">
        <v>1.509</v>
      </c>
      <c r="Q179" s="80">
        <v>0.353</v>
      </c>
      <c r="R179" s="80">
        <v>2.253</v>
      </c>
      <c r="S179" s="80">
        <v>2.9369999999999994</v>
      </c>
      <c r="T179" s="80">
        <v>1.9319999999999995</v>
      </c>
      <c r="U179" s="81">
        <v>4.185</v>
      </c>
      <c r="V179" s="90"/>
      <c r="W179" s="90"/>
      <c r="X179" s="90"/>
      <c r="Y179" s="90"/>
      <c r="Z179" s="90"/>
      <c r="AA179" s="90"/>
    </row>
    <row r="180" spans="1:27" ht="14.25" customHeight="1">
      <c r="A180" s="57">
        <v>114</v>
      </c>
      <c r="B180" s="60" t="s">
        <v>365</v>
      </c>
      <c r="C180" s="174" t="str">
        <f>VLOOKUP($A180,'Caractéristiques des enquêtes'!$A$2:$C$210,3,0)</f>
        <v>EMD</v>
      </c>
      <c r="D180" s="61">
        <v>2009</v>
      </c>
      <c r="E180" s="169">
        <v>439000</v>
      </c>
      <c r="F180" s="169">
        <v>28</v>
      </c>
      <c r="G180" s="167" t="s">
        <v>538</v>
      </c>
      <c r="H180" s="79">
        <v>1.211</v>
      </c>
      <c r="I180" s="79">
        <v>0.276</v>
      </c>
      <c r="J180" s="79">
        <v>0.418</v>
      </c>
      <c r="K180" s="79">
        <v>0.033</v>
      </c>
      <c r="L180" s="79">
        <v>0.020999999999999998</v>
      </c>
      <c r="M180" s="79">
        <v>1.262</v>
      </c>
      <c r="N180" s="79">
        <v>0.381</v>
      </c>
      <c r="O180" s="79">
        <v>0.035</v>
      </c>
      <c r="P180" s="80">
        <v>1.487</v>
      </c>
      <c r="Q180" s="80">
        <v>0.45099999999999996</v>
      </c>
      <c r="R180" s="80">
        <v>1.643</v>
      </c>
      <c r="S180" s="80">
        <v>2.426</v>
      </c>
      <c r="T180" s="80">
        <v>1.9940000000000004</v>
      </c>
      <c r="U180" s="81">
        <v>3.6370000000000005</v>
      </c>
      <c r="V180" s="90"/>
      <c r="W180" s="90"/>
      <c r="X180" s="90"/>
      <c r="Y180" s="90"/>
      <c r="Z180" s="90"/>
      <c r="AA180" s="90"/>
    </row>
    <row r="181" spans="1:27" ht="14.25" customHeight="1">
      <c r="A181" s="57">
        <v>115</v>
      </c>
      <c r="B181" s="60" t="s">
        <v>368</v>
      </c>
      <c r="C181" s="174" t="str">
        <f>VLOOKUP($A181,'Caractéristiques des enquêtes'!$A$2:$C$210,3,0)</f>
        <v>EMD</v>
      </c>
      <c r="D181" s="61">
        <v>2009</v>
      </c>
      <c r="E181" s="169">
        <v>1057000</v>
      </c>
      <c r="F181" s="169">
        <v>526</v>
      </c>
      <c r="G181" s="167" t="s">
        <v>538</v>
      </c>
      <c r="H181" s="79">
        <v>0.94</v>
      </c>
      <c r="I181" s="79">
        <v>0.209</v>
      </c>
      <c r="J181" s="79">
        <v>0.202</v>
      </c>
      <c r="K181" s="79">
        <v>0.099</v>
      </c>
      <c r="L181" s="79">
        <v>0.028</v>
      </c>
      <c r="M181" s="79">
        <v>1.646</v>
      </c>
      <c r="N181" s="79">
        <v>0.524</v>
      </c>
      <c r="O181" s="79">
        <v>0.08</v>
      </c>
      <c r="P181" s="80">
        <v>1.149</v>
      </c>
      <c r="Q181" s="80">
        <v>0.30100000000000005</v>
      </c>
      <c r="R181" s="80">
        <v>2.17</v>
      </c>
      <c r="S181" s="80">
        <v>2.788</v>
      </c>
      <c r="T181" s="80">
        <v>1.5579999999999998</v>
      </c>
      <c r="U181" s="81">
        <v>3.7279999999999998</v>
      </c>
      <c r="V181" s="90"/>
      <c r="W181" s="90"/>
      <c r="X181" s="90"/>
      <c r="Y181" s="90"/>
      <c r="Z181" s="90"/>
      <c r="AA181" s="90"/>
    </row>
    <row r="182" spans="1:27" ht="14.25" customHeight="1">
      <c r="A182" s="57">
        <v>22</v>
      </c>
      <c r="B182" s="60" t="s">
        <v>370</v>
      </c>
      <c r="C182" s="174" t="str">
        <f>VLOOKUP($A182,'Caractéristiques des enquêtes'!$A$2:$C$210,3,0)</f>
        <v>EMD</v>
      </c>
      <c r="D182" s="61">
        <v>1986</v>
      </c>
      <c r="E182" s="169">
        <v>289000</v>
      </c>
      <c r="F182" s="169">
        <v>8</v>
      </c>
      <c r="G182" s="167" t="s">
        <v>538</v>
      </c>
      <c r="H182" s="79">
        <v>0.842</v>
      </c>
      <c r="I182" s="79">
        <v>0.031</v>
      </c>
      <c r="J182" s="79">
        <v>0.322</v>
      </c>
      <c r="K182" s="79">
        <v>0.042</v>
      </c>
      <c r="L182" s="79">
        <v>0.123</v>
      </c>
      <c r="M182" s="79">
        <v>1.052</v>
      </c>
      <c r="N182" s="79">
        <v>0.351</v>
      </c>
      <c r="O182" s="79">
        <v>0.029</v>
      </c>
      <c r="P182" s="80">
        <v>0.873</v>
      </c>
      <c r="Q182" s="80">
        <v>0.364</v>
      </c>
      <c r="R182" s="80">
        <v>1.403</v>
      </c>
      <c r="S182" s="80">
        <v>1.95</v>
      </c>
      <c r="T182" s="80">
        <v>1.3889999999999998</v>
      </c>
      <c r="U182" s="81">
        <v>2.792</v>
      </c>
      <c r="V182" s="90"/>
      <c r="W182" s="90"/>
      <c r="X182" s="90"/>
      <c r="Y182" s="90"/>
      <c r="Z182" s="90"/>
      <c r="AA182" s="90"/>
    </row>
    <row r="183" spans="1:27" ht="14.25" customHeight="1">
      <c r="A183" s="57">
        <v>64</v>
      </c>
      <c r="B183" s="60" t="s">
        <v>373</v>
      </c>
      <c r="C183" s="174" t="str">
        <f>VLOOKUP($A183,'Caractéristiques des enquêtes'!$A$2:$C$210,3,0)</f>
        <v>EMD</v>
      </c>
      <c r="D183" s="61">
        <v>1998</v>
      </c>
      <c r="E183" s="169">
        <v>357000</v>
      </c>
      <c r="F183" s="169">
        <v>12</v>
      </c>
      <c r="G183" s="167" t="s">
        <v>538</v>
      </c>
      <c r="H183" s="79">
        <v>1.022</v>
      </c>
      <c r="I183" s="79">
        <v>0.034</v>
      </c>
      <c r="J183" s="79">
        <v>0.232</v>
      </c>
      <c r="K183" s="79">
        <v>0.031</v>
      </c>
      <c r="L183" s="79">
        <v>0.084</v>
      </c>
      <c r="M183" s="79">
        <v>1.547</v>
      </c>
      <c r="N183" s="79">
        <v>0.548</v>
      </c>
      <c r="O183" s="79">
        <v>0.019</v>
      </c>
      <c r="P183" s="80">
        <v>1.056</v>
      </c>
      <c r="Q183" s="80">
        <v>0.263</v>
      </c>
      <c r="R183" s="80">
        <v>2.095</v>
      </c>
      <c r="S183" s="80">
        <v>2.495</v>
      </c>
      <c r="T183" s="80">
        <v>1.4220000000000006</v>
      </c>
      <c r="U183" s="81">
        <v>3.5170000000000003</v>
      </c>
      <c r="V183" s="90"/>
      <c r="W183" s="90"/>
      <c r="X183" s="90"/>
      <c r="Y183" s="90"/>
      <c r="Z183" s="90"/>
      <c r="AA183" s="90"/>
    </row>
    <row r="184" spans="1:27" ht="14.25" customHeight="1">
      <c r="A184" s="57">
        <v>104</v>
      </c>
      <c r="B184" s="60" t="s">
        <v>375</v>
      </c>
      <c r="C184" s="174" t="str">
        <f>VLOOKUP($A184,'Caractéristiques des enquêtes'!$A$2:$C$210,3,0)</f>
        <v>EMD</v>
      </c>
      <c r="D184" s="61">
        <v>2008</v>
      </c>
      <c r="E184" s="169">
        <v>368000</v>
      </c>
      <c r="F184" s="169">
        <v>12</v>
      </c>
      <c r="G184" s="167" t="s">
        <v>538</v>
      </c>
      <c r="H184" s="83">
        <v>1.059</v>
      </c>
      <c r="I184" s="83">
        <v>0.043</v>
      </c>
      <c r="J184" s="83">
        <v>0.204</v>
      </c>
      <c r="K184" s="83">
        <v>0.028</v>
      </c>
      <c r="L184" s="83">
        <v>0.107</v>
      </c>
      <c r="M184" s="83">
        <v>1.558</v>
      </c>
      <c r="N184" s="83">
        <v>0.543</v>
      </c>
      <c r="O184" s="83">
        <v>0.038</v>
      </c>
      <c r="P184" s="80">
        <v>1.1019999999999999</v>
      </c>
      <c r="Q184" s="80">
        <v>0.23199999999999998</v>
      </c>
      <c r="R184" s="80">
        <v>2.101</v>
      </c>
      <c r="S184" s="80">
        <v>2.521</v>
      </c>
      <c r="T184" s="80">
        <v>1.4789999999999996</v>
      </c>
      <c r="U184" s="81">
        <v>3.58</v>
      </c>
      <c r="V184" s="90"/>
      <c r="W184" s="90"/>
      <c r="X184" s="90"/>
      <c r="Y184" s="90"/>
      <c r="Z184" s="90"/>
      <c r="AA184" s="90"/>
    </row>
    <row r="185" spans="1:27" ht="14.25" customHeight="1">
      <c r="A185" s="57">
        <v>103</v>
      </c>
      <c r="B185" s="60" t="s">
        <v>377</v>
      </c>
      <c r="C185" s="174" t="str">
        <f>VLOOKUP($A185,'Caractéristiques des enquêtes'!$A$2:$C$210,3,0)</f>
        <v>EMD</v>
      </c>
      <c r="D185" s="61">
        <v>2008</v>
      </c>
      <c r="E185" s="169">
        <v>575000</v>
      </c>
      <c r="F185" s="169">
        <v>44</v>
      </c>
      <c r="G185" s="167" t="s">
        <v>538</v>
      </c>
      <c r="H185" s="79">
        <v>0.99</v>
      </c>
      <c r="I185" s="79">
        <v>0.047</v>
      </c>
      <c r="J185" s="79">
        <v>0.167</v>
      </c>
      <c r="K185" s="79">
        <v>0.018</v>
      </c>
      <c r="L185" s="79">
        <v>0.097</v>
      </c>
      <c r="M185" s="79">
        <v>1.663</v>
      </c>
      <c r="N185" s="79">
        <v>0.575</v>
      </c>
      <c r="O185" s="70">
        <v>0.045</v>
      </c>
      <c r="P185" s="80">
        <v>1.037</v>
      </c>
      <c r="Q185" s="80">
        <v>0.185</v>
      </c>
      <c r="R185" s="80">
        <v>2.238</v>
      </c>
      <c r="S185" s="80">
        <v>2.612</v>
      </c>
      <c r="T185" s="80">
        <v>1.3640000000000003</v>
      </c>
      <c r="U185" s="81">
        <v>3.6020000000000003</v>
      </c>
      <c r="V185" s="90"/>
      <c r="W185" s="90"/>
      <c r="X185" s="90"/>
      <c r="Y185" s="90"/>
      <c r="Z185" s="90"/>
      <c r="AA185" s="90"/>
    </row>
    <row r="186" spans="1:27" ht="14.25" customHeight="1">
      <c r="A186" s="57">
        <v>206</v>
      </c>
      <c r="B186" s="195" t="s">
        <v>377</v>
      </c>
      <c r="C186" s="196" t="s">
        <v>542</v>
      </c>
      <c r="D186" s="197">
        <v>2022</v>
      </c>
      <c r="E186" s="204">
        <v>599200</v>
      </c>
      <c r="F186" s="199">
        <v>44</v>
      </c>
      <c r="G186" s="201" t="s">
        <v>538</v>
      </c>
      <c r="H186" s="79">
        <v>0.95212</v>
      </c>
      <c r="I186" s="79">
        <v>0.06423</v>
      </c>
      <c r="J186" s="79">
        <v>0.14109</v>
      </c>
      <c r="K186" s="79">
        <v>0.04275</v>
      </c>
      <c r="L186" s="79">
        <v>0.07169</v>
      </c>
      <c r="M186" s="79">
        <v>1.32044</v>
      </c>
      <c r="N186" s="79">
        <v>0.36538</v>
      </c>
      <c r="O186" s="70">
        <v>0.02977</v>
      </c>
      <c r="P186" s="80">
        <f>H186+I186</f>
        <v>1.0163499999999999</v>
      </c>
      <c r="Q186" s="80">
        <f>J186+K186</f>
        <v>0.18384</v>
      </c>
      <c r="R186" s="80">
        <f>M186+N186</f>
        <v>1.68582</v>
      </c>
      <c r="S186" s="80">
        <f>O186+N186+M186+L186+K186+J186+I186</f>
        <v>2.03535</v>
      </c>
      <c r="T186" s="80">
        <f>O186+L186+K186+J186+I186+H186</f>
        <v>1.30165</v>
      </c>
      <c r="U186" s="81">
        <f>H186+I186+J186+K186+L186+M186+N186+O186</f>
        <v>2.98747</v>
      </c>
      <c r="V186" s="90"/>
      <c r="W186" s="90"/>
      <c r="X186" s="90"/>
      <c r="Y186" s="90"/>
      <c r="Z186" s="90"/>
      <c r="AA186" s="90"/>
    </row>
    <row r="187" spans="1:27" ht="14.25" customHeight="1">
      <c r="A187" s="57">
        <v>10</v>
      </c>
      <c r="B187" s="60" t="s">
        <v>379</v>
      </c>
      <c r="C187" s="174" t="str">
        <f>VLOOKUP($A187,'Caractéristiques des enquêtes'!$A$2:$C$210,3,0)</f>
        <v>EMD</v>
      </c>
      <c r="D187" s="61">
        <v>1978</v>
      </c>
      <c r="E187" s="169">
        <v>542000</v>
      </c>
      <c r="F187" s="169">
        <v>64</v>
      </c>
      <c r="G187" s="167" t="s">
        <v>538</v>
      </c>
      <c r="H187" s="79">
        <v>0.945</v>
      </c>
      <c r="I187" s="79">
        <v>0.133</v>
      </c>
      <c r="J187" s="79">
        <v>0.276</v>
      </c>
      <c r="K187" s="79">
        <v>0.023</v>
      </c>
      <c r="L187" s="79">
        <v>0.178</v>
      </c>
      <c r="M187" s="79">
        <v>1.079</v>
      </c>
      <c r="N187" s="79">
        <v>0.352</v>
      </c>
      <c r="O187" s="79">
        <v>0.015</v>
      </c>
      <c r="P187" s="80">
        <v>1.0779999999999998</v>
      </c>
      <c r="Q187" s="80">
        <v>0.29900000000000004</v>
      </c>
      <c r="R187" s="80">
        <v>1.431</v>
      </c>
      <c r="S187" s="80">
        <v>2.0559999999999996</v>
      </c>
      <c r="T187" s="80">
        <v>1.57</v>
      </c>
      <c r="U187" s="81">
        <v>3.0009999999999994</v>
      </c>
      <c r="V187" s="90"/>
      <c r="W187" s="90"/>
      <c r="X187" s="90"/>
      <c r="Y187" s="90"/>
      <c r="Z187" s="90"/>
      <c r="AA187" s="90"/>
    </row>
    <row r="188" spans="1:27" ht="14.25" customHeight="1">
      <c r="A188" s="57">
        <v>34</v>
      </c>
      <c r="B188" s="60" t="s">
        <v>382</v>
      </c>
      <c r="C188" s="174" t="str">
        <f>VLOOKUP($A188,'Caractéristiques des enquêtes'!$A$2:$C$210,3,0)</f>
        <v>EMD</v>
      </c>
      <c r="D188" s="61">
        <v>1990</v>
      </c>
      <c r="E188" s="169">
        <v>681000</v>
      </c>
      <c r="F188" s="169">
        <v>72</v>
      </c>
      <c r="G188" s="167" t="s">
        <v>538</v>
      </c>
      <c r="H188" s="79">
        <v>0.588</v>
      </c>
      <c r="I188" s="79">
        <v>0.091</v>
      </c>
      <c r="J188" s="79">
        <v>0.244</v>
      </c>
      <c r="K188" s="79">
        <v>0.051</v>
      </c>
      <c r="L188" s="79">
        <v>0.071</v>
      </c>
      <c r="M188" s="79">
        <v>1.419</v>
      </c>
      <c r="N188" s="79">
        <v>0.419</v>
      </c>
      <c r="O188" s="79">
        <v>0.025</v>
      </c>
      <c r="P188" s="80">
        <v>0.6789999999999999</v>
      </c>
      <c r="Q188" s="80">
        <v>0.295</v>
      </c>
      <c r="R188" s="80">
        <v>1.838</v>
      </c>
      <c r="S188" s="80">
        <v>2.32</v>
      </c>
      <c r="T188" s="80">
        <v>1.07</v>
      </c>
      <c r="U188" s="81">
        <v>2.908</v>
      </c>
      <c r="V188" s="90"/>
      <c r="W188" s="90"/>
      <c r="X188" s="90"/>
      <c r="Y188" s="90"/>
      <c r="Z188" s="90"/>
      <c r="AA188" s="90"/>
    </row>
    <row r="189" spans="1:27" ht="14.25" customHeight="1">
      <c r="A189" s="57">
        <v>51</v>
      </c>
      <c r="B189" s="60" t="s">
        <v>382</v>
      </c>
      <c r="C189" s="174" t="str">
        <f>VLOOKUP($A189,'Caractéristiques des enquêtes'!$A$2:$C$210,3,0)</f>
        <v>EMD</v>
      </c>
      <c r="D189" s="61">
        <v>1996</v>
      </c>
      <c r="E189" s="169">
        <v>723000</v>
      </c>
      <c r="F189" s="169">
        <v>72</v>
      </c>
      <c r="G189" s="167" t="s">
        <v>538</v>
      </c>
      <c r="H189" s="79">
        <v>0.769</v>
      </c>
      <c r="I189" s="79">
        <v>0.097</v>
      </c>
      <c r="J189" s="79">
        <v>0.284</v>
      </c>
      <c r="K189" s="79">
        <v>0.062</v>
      </c>
      <c r="L189" s="79">
        <v>0.043</v>
      </c>
      <c r="M189" s="79">
        <v>1.739</v>
      </c>
      <c r="N189" s="79">
        <v>0.487</v>
      </c>
      <c r="O189" s="79">
        <v>0.037</v>
      </c>
      <c r="P189" s="80">
        <v>0.866</v>
      </c>
      <c r="Q189" s="80">
        <v>0.346</v>
      </c>
      <c r="R189" s="80">
        <v>2.226</v>
      </c>
      <c r="S189" s="80">
        <v>2.7489999999999997</v>
      </c>
      <c r="T189" s="80">
        <v>1.2919999999999998</v>
      </c>
      <c r="U189" s="81">
        <v>3.518</v>
      </c>
      <c r="V189" s="90"/>
      <c r="W189" s="90"/>
      <c r="X189" s="90"/>
      <c r="Y189" s="90"/>
      <c r="Z189" s="90"/>
      <c r="AA189" s="90"/>
    </row>
    <row r="190" spans="1:27" ht="14.25" customHeight="1">
      <c r="A190" s="57">
        <v>82</v>
      </c>
      <c r="B190" s="60" t="s">
        <v>382</v>
      </c>
      <c r="C190" s="174" t="str">
        <f>VLOOKUP($A190,'Caractéristiques des enquêtes'!$A$2:$C$210,3,0)</f>
        <v>EMD</v>
      </c>
      <c r="D190" s="61">
        <v>2004</v>
      </c>
      <c r="E190" s="169">
        <v>935000</v>
      </c>
      <c r="F190" s="169">
        <v>167</v>
      </c>
      <c r="G190" s="167" t="s">
        <v>538</v>
      </c>
      <c r="H190" s="79">
        <v>0.831</v>
      </c>
      <c r="I190" s="79">
        <v>0.11</v>
      </c>
      <c r="J190" s="79">
        <v>0.273</v>
      </c>
      <c r="K190" s="79">
        <v>0.069</v>
      </c>
      <c r="L190" s="79">
        <v>0.065</v>
      </c>
      <c r="M190" s="79">
        <v>1.967</v>
      </c>
      <c r="N190" s="79">
        <v>0.535</v>
      </c>
      <c r="O190" s="79">
        <v>0.036</v>
      </c>
      <c r="P190" s="80">
        <v>0.941</v>
      </c>
      <c r="Q190" s="80">
        <v>0.342</v>
      </c>
      <c r="R190" s="80">
        <v>2.5020000000000002</v>
      </c>
      <c r="S190" s="80">
        <v>3.055</v>
      </c>
      <c r="T190" s="80">
        <v>1.384</v>
      </c>
      <c r="U190" s="81">
        <v>3.886</v>
      </c>
      <c r="V190" s="90"/>
      <c r="W190" s="90"/>
      <c r="X190" s="90"/>
      <c r="Y190" s="90"/>
      <c r="Z190" s="90"/>
      <c r="AA190" s="90"/>
    </row>
    <row r="191" spans="1:27" ht="14.25" customHeight="1">
      <c r="A191" s="57">
        <v>148</v>
      </c>
      <c r="B191" s="60" t="s">
        <v>458</v>
      </c>
      <c r="C191" s="174" t="str">
        <f>VLOOKUP($A191,'Caractéristiques des enquêtes'!$A$2:$C$210,3,0)</f>
        <v>EMD</v>
      </c>
      <c r="D191" s="61">
        <v>2013</v>
      </c>
      <c r="E191" s="169">
        <v>1064234</v>
      </c>
      <c r="F191" s="63">
        <v>167</v>
      </c>
      <c r="G191" s="167" t="s">
        <v>538</v>
      </c>
      <c r="H191" s="79">
        <v>0.7703646795028575</v>
      </c>
      <c r="I191" s="79">
        <v>0.07891967368078825</v>
      </c>
      <c r="J191" s="79">
        <v>0.4210596541738002</v>
      </c>
      <c r="K191" s="79">
        <v>0.0585829808106112</v>
      </c>
      <c r="L191" s="79">
        <v>0.03812210499588328</v>
      </c>
      <c r="M191" s="79">
        <v>1.7028585818532391</v>
      </c>
      <c r="N191" s="79">
        <v>0.45604162242514334</v>
      </c>
      <c r="O191" s="79">
        <v>0.06055681162613116</v>
      </c>
      <c r="P191" s="80">
        <v>0.8492843531836457</v>
      </c>
      <c r="Q191" s="80">
        <v>0.4796426349844114</v>
      </c>
      <c r="R191" s="80">
        <v>2.1589002042783827</v>
      </c>
      <c r="S191" s="80">
        <v>2.816141429565597</v>
      </c>
      <c r="T191" s="80">
        <v>1.4276059047900715</v>
      </c>
      <c r="U191" s="81">
        <v>3.5865061090684542</v>
      </c>
      <c r="V191" s="90"/>
      <c r="W191" s="90"/>
      <c r="X191" s="90"/>
      <c r="Y191" s="90"/>
      <c r="Z191" s="90"/>
      <c r="AA191" s="90"/>
    </row>
    <row r="192" spans="1:27" ht="14.25" customHeight="1">
      <c r="A192" s="57">
        <v>147</v>
      </c>
      <c r="B192" s="60" t="s">
        <v>387</v>
      </c>
      <c r="C192" s="174" t="str">
        <f>VLOOKUP($A192,'Caractéristiques des enquêtes'!$A$2:$C$210,3,0)</f>
        <v>EMD</v>
      </c>
      <c r="D192" s="61">
        <v>2013</v>
      </c>
      <c r="E192" s="169">
        <v>1071200</v>
      </c>
      <c r="F192" s="63">
        <v>179</v>
      </c>
      <c r="G192" s="167" t="s">
        <v>538</v>
      </c>
      <c r="H192" s="79">
        <v>0.7703646795028575</v>
      </c>
      <c r="I192" s="79">
        <v>0.07923886479432285</v>
      </c>
      <c r="J192" s="79">
        <v>0.4182313613543905</v>
      </c>
      <c r="K192" s="79">
        <v>0.05775819095965244</v>
      </c>
      <c r="L192" s="79">
        <v>0.03812210499588328</v>
      </c>
      <c r="M192" s="79">
        <v>1.6947888525655268</v>
      </c>
      <c r="N192" s="79">
        <v>0.45370607201734064</v>
      </c>
      <c r="O192" s="79">
        <v>0.06055681162613116</v>
      </c>
      <c r="P192" s="80">
        <f>H192+I192</f>
        <v>0.8496035442971803</v>
      </c>
      <c r="Q192" s="80">
        <f>J192+K192</f>
        <v>0.47598955231404294</v>
      </c>
      <c r="R192" s="80">
        <f>M192+N192</f>
        <v>2.1484949245828675</v>
      </c>
      <c r="S192" s="80">
        <f>O192+N192+M192+L192+K192+J192+I192</f>
        <v>2.8024022583132475</v>
      </c>
      <c r="T192" s="80">
        <f>O192+L192+K192+J192+I192+H192</f>
        <v>1.4242720132332378</v>
      </c>
      <c r="U192" s="81">
        <f>H192+I192+J192+K192+L192+M192+N192+O192</f>
        <v>3.5727669378161053</v>
      </c>
      <c r="V192" s="90"/>
      <c r="W192" s="90"/>
      <c r="X192" s="90"/>
      <c r="Y192" s="90"/>
      <c r="Z192" s="90"/>
      <c r="AA192" s="90"/>
    </row>
    <row r="193" spans="1:27" ht="14.25" customHeight="1">
      <c r="A193" s="57">
        <v>105</v>
      </c>
      <c r="B193" s="60" t="s">
        <v>389</v>
      </c>
      <c r="C193" s="174" t="str">
        <f>VLOOKUP($A193,'Caractéristiques des enquêtes'!$A$2:$C$210,3,0)</f>
        <v>EMD</v>
      </c>
      <c r="D193" s="61">
        <v>2008</v>
      </c>
      <c r="E193" s="169">
        <v>348000</v>
      </c>
      <c r="F193" s="169">
        <v>40</v>
      </c>
      <c r="G193" s="167" t="s">
        <v>538</v>
      </c>
      <c r="H193" s="79">
        <v>0.988</v>
      </c>
      <c r="I193" s="79">
        <v>0.12</v>
      </c>
      <c r="J193" s="79">
        <v>0.234</v>
      </c>
      <c r="K193" s="79">
        <v>0.053</v>
      </c>
      <c r="L193" s="79">
        <v>0.031</v>
      </c>
      <c r="M193" s="79">
        <v>1.655</v>
      </c>
      <c r="N193" s="79">
        <v>0.453</v>
      </c>
      <c r="O193" s="79">
        <v>0.055</v>
      </c>
      <c r="P193" s="80">
        <v>1.108</v>
      </c>
      <c r="Q193" s="80">
        <v>0.28700000000000003</v>
      </c>
      <c r="R193" s="80">
        <v>2.108</v>
      </c>
      <c r="S193" s="80">
        <v>2.601</v>
      </c>
      <c r="T193" s="80">
        <v>1.4809999999999999</v>
      </c>
      <c r="U193" s="81">
        <v>3.589</v>
      </c>
      <c r="V193" s="90"/>
      <c r="W193" s="90"/>
      <c r="X193" s="90"/>
      <c r="Y193" s="90"/>
      <c r="Z193" s="90"/>
      <c r="AA193" s="90"/>
    </row>
    <row r="194" spans="1:27" ht="14.25" customHeight="1">
      <c r="A194" s="57">
        <v>196</v>
      </c>
      <c r="B194" s="60" t="s">
        <v>574</v>
      </c>
      <c r="C194" s="140" t="s">
        <v>542</v>
      </c>
      <c r="D194" s="61">
        <v>2019</v>
      </c>
      <c r="E194" s="169">
        <v>591500</v>
      </c>
      <c r="F194" s="67">
        <v>227</v>
      </c>
      <c r="G194" s="167" t="s">
        <v>538</v>
      </c>
      <c r="H194" s="79">
        <v>0.93748</v>
      </c>
      <c r="I194" s="79">
        <v>0.08273</v>
      </c>
      <c r="J194" s="79">
        <v>0.2163</v>
      </c>
      <c r="K194" s="79">
        <v>0.08472</v>
      </c>
      <c r="L194" s="79">
        <v>0.02801</v>
      </c>
      <c r="M194" s="79">
        <v>1.7284</v>
      </c>
      <c r="N194" s="79">
        <v>0.43227</v>
      </c>
      <c r="O194" s="79">
        <v>0.0604</v>
      </c>
      <c r="P194" s="80">
        <f>H194+I194</f>
        <v>1.02021</v>
      </c>
      <c r="Q194" s="80">
        <f>J194+K194</f>
        <v>0.30102</v>
      </c>
      <c r="R194" s="80">
        <f>M194+N194</f>
        <v>2.16067</v>
      </c>
      <c r="S194" s="80">
        <f>SUM(I194:O194)</f>
        <v>2.63283</v>
      </c>
      <c r="T194" s="80">
        <f>H194+I194+J194+K194+L194+O194</f>
        <v>1.40964</v>
      </c>
      <c r="U194" s="81">
        <f>SUM(H194:O194)</f>
        <v>3.5703099999999997</v>
      </c>
      <c r="V194" s="90"/>
      <c r="W194" s="90"/>
      <c r="X194" s="90"/>
      <c r="Y194" s="90"/>
      <c r="Z194" s="90"/>
      <c r="AA194" s="90"/>
    </row>
    <row r="195" spans="1:27" ht="14.25" customHeight="1">
      <c r="A195" s="57">
        <v>67</v>
      </c>
      <c r="B195" s="60" t="s">
        <v>392</v>
      </c>
      <c r="C195" s="174" t="str">
        <f>VLOOKUP($A195,'Caractéristiques des enquêtes'!$A$2:$C$210,3,0)</f>
        <v>EMD</v>
      </c>
      <c r="D195" s="61">
        <v>1999</v>
      </c>
      <c r="E195" s="169">
        <v>120000</v>
      </c>
      <c r="F195" s="169">
        <v>11</v>
      </c>
      <c r="G195" s="167" t="s">
        <v>538</v>
      </c>
      <c r="H195" s="79">
        <v>0.865</v>
      </c>
      <c r="I195" s="79">
        <v>0.125</v>
      </c>
      <c r="J195" s="79">
        <v>0.186</v>
      </c>
      <c r="K195" s="79">
        <v>0.033</v>
      </c>
      <c r="L195" s="79">
        <v>0.079</v>
      </c>
      <c r="M195" s="79">
        <v>1.847</v>
      </c>
      <c r="N195" s="79">
        <v>0.622</v>
      </c>
      <c r="O195" s="79">
        <v>0.018</v>
      </c>
      <c r="P195" s="80">
        <v>0.99</v>
      </c>
      <c r="Q195" s="80">
        <v>0.219</v>
      </c>
      <c r="R195" s="80">
        <v>2.469</v>
      </c>
      <c r="S195" s="80">
        <v>2.91</v>
      </c>
      <c r="T195" s="80">
        <v>1.3059999999999996</v>
      </c>
      <c r="U195" s="81">
        <v>3.775</v>
      </c>
      <c r="V195" s="90"/>
      <c r="W195" s="90"/>
      <c r="X195" s="90"/>
      <c r="Y195" s="90"/>
      <c r="Z195" s="90"/>
      <c r="AA195" s="90"/>
    </row>
    <row r="196" spans="1:27" ht="14.25" customHeight="1">
      <c r="A196" s="57">
        <v>14</v>
      </c>
      <c r="B196" s="60" t="s">
        <v>395</v>
      </c>
      <c r="C196" s="174" t="str">
        <f>VLOOKUP($A196,'Caractéristiques des enquêtes'!$A$2:$C$210,3,0)</f>
        <v>EMD</v>
      </c>
      <c r="D196" s="61">
        <v>1981</v>
      </c>
      <c r="E196" s="169">
        <v>130000</v>
      </c>
      <c r="F196" s="169">
        <v>12</v>
      </c>
      <c r="G196" s="167" t="s">
        <v>538</v>
      </c>
      <c r="H196" s="79">
        <v>1.302</v>
      </c>
      <c r="I196" s="79">
        <v>0.202</v>
      </c>
      <c r="J196" s="79">
        <v>0.188</v>
      </c>
      <c r="K196" s="79">
        <v>0.121</v>
      </c>
      <c r="L196" s="79">
        <v>0.169</v>
      </c>
      <c r="M196" s="79">
        <v>1.271</v>
      </c>
      <c r="N196" s="79">
        <v>0.414</v>
      </c>
      <c r="O196" s="79">
        <v>0.051</v>
      </c>
      <c r="P196" s="80">
        <v>1.504</v>
      </c>
      <c r="Q196" s="80">
        <v>0.309</v>
      </c>
      <c r="R196" s="80">
        <v>1.685</v>
      </c>
      <c r="S196" s="80">
        <v>2.4160000000000004</v>
      </c>
      <c r="T196" s="80">
        <v>2.0330000000000004</v>
      </c>
      <c r="U196" s="81">
        <v>3.7180000000000004</v>
      </c>
      <c r="V196" s="90"/>
      <c r="W196" s="90"/>
      <c r="X196" s="90"/>
      <c r="Y196" s="90"/>
      <c r="Z196" s="90"/>
      <c r="AA196" s="90"/>
    </row>
    <row r="197" spans="1:27" ht="14.25" customHeight="1">
      <c r="A197" s="57">
        <v>41</v>
      </c>
      <c r="B197" s="60" t="s">
        <v>398</v>
      </c>
      <c r="C197" s="174" t="str">
        <f>VLOOKUP($A197,'Caractéristiques des enquêtes'!$A$2:$C$210,3,0)</f>
        <v>EMD</v>
      </c>
      <c r="D197" s="61">
        <v>1991</v>
      </c>
      <c r="E197" s="169">
        <v>228000</v>
      </c>
      <c r="F197" s="169">
        <v>47</v>
      </c>
      <c r="G197" s="167" t="s">
        <v>538</v>
      </c>
      <c r="H197" s="79">
        <v>0.757</v>
      </c>
      <c r="I197" s="79">
        <v>0.201</v>
      </c>
      <c r="J197" s="79">
        <v>0.101</v>
      </c>
      <c r="K197" s="79">
        <v>0.088</v>
      </c>
      <c r="L197" s="79">
        <v>0.079</v>
      </c>
      <c r="M197" s="79">
        <v>1.827</v>
      </c>
      <c r="N197" s="79">
        <v>0.605</v>
      </c>
      <c r="O197" s="79">
        <v>0.057</v>
      </c>
      <c r="P197" s="80">
        <v>0.958</v>
      </c>
      <c r="Q197" s="80">
        <v>0.189</v>
      </c>
      <c r="R197" s="80">
        <v>2.432</v>
      </c>
      <c r="S197" s="80">
        <v>2.9579999999999997</v>
      </c>
      <c r="T197" s="80">
        <v>1.283</v>
      </c>
      <c r="U197" s="81">
        <v>3.715</v>
      </c>
      <c r="V197" s="90"/>
      <c r="W197" s="90"/>
      <c r="X197" s="90"/>
      <c r="Y197" s="90"/>
      <c r="Z197" s="90"/>
      <c r="AA197" s="90"/>
    </row>
    <row r="198" spans="1:27" ht="14.25" customHeight="1">
      <c r="A198" s="57">
        <v>143</v>
      </c>
      <c r="B198" s="60" t="s">
        <v>401</v>
      </c>
      <c r="C198" s="174" t="str">
        <f>VLOOKUP($A198,'Caractéristiques des enquêtes'!$A$2:$C$210,3,0)</f>
        <v>EDGT</v>
      </c>
      <c r="D198" s="61">
        <v>2014</v>
      </c>
      <c r="E198" s="169">
        <v>229000</v>
      </c>
      <c r="F198" s="67">
        <v>58</v>
      </c>
      <c r="G198" s="167" t="s">
        <v>538</v>
      </c>
      <c r="H198" s="79">
        <v>0.89</v>
      </c>
      <c r="I198" s="79">
        <v>0.067</v>
      </c>
      <c r="J198" s="79">
        <v>0.166</v>
      </c>
      <c r="K198" s="79">
        <v>0.037</v>
      </c>
      <c r="L198" s="79">
        <v>0.028</v>
      </c>
      <c r="M198" s="79">
        <v>1.846</v>
      </c>
      <c r="N198" s="79">
        <v>0.512</v>
      </c>
      <c r="O198" s="79">
        <v>0.05</v>
      </c>
      <c r="P198" s="80">
        <v>0.9570000000000001</v>
      </c>
      <c r="Q198" s="80">
        <v>0.203</v>
      </c>
      <c r="R198" s="80">
        <v>2.358</v>
      </c>
      <c r="S198" s="80">
        <v>2.706</v>
      </c>
      <c r="T198" s="80">
        <v>1.238</v>
      </c>
      <c r="U198" s="81">
        <v>3.5959999999999996</v>
      </c>
      <c r="V198" s="90"/>
      <c r="W198" s="90"/>
      <c r="X198" s="90"/>
      <c r="Y198" s="90"/>
      <c r="Z198" s="90"/>
      <c r="AA198" s="90"/>
    </row>
    <row r="199" spans="1:27" ht="14.25" customHeight="1">
      <c r="A199" s="57">
        <v>144</v>
      </c>
      <c r="B199" s="60" t="s">
        <v>404</v>
      </c>
      <c r="C199" s="174" t="str">
        <f>VLOOKUP($A199,'Caractéristiques des enquêtes'!$A$2:$C$210,3,0)</f>
        <v>EDGT</v>
      </c>
      <c r="D199" s="61">
        <v>2014</v>
      </c>
      <c r="E199" s="169">
        <v>116000</v>
      </c>
      <c r="F199" s="67">
        <v>83</v>
      </c>
      <c r="G199" s="167" t="s">
        <v>538</v>
      </c>
      <c r="H199" s="79">
        <v>0.702</v>
      </c>
      <c r="I199" s="79">
        <v>0.083</v>
      </c>
      <c r="J199" s="79">
        <v>0.009</v>
      </c>
      <c r="K199" s="79">
        <v>0.156</v>
      </c>
      <c r="L199" s="79">
        <v>0.012</v>
      </c>
      <c r="M199" s="79">
        <v>2.146</v>
      </c>
      <c r="N199" s="79">
        <v>0.463</v>
      </c>
      <c r="O199" s="79">
        <v>0.023</v>
      </c>
      <c r="P199" s="80">
        <v>0.785</v>
      </c>
      <c r="Q199" s="80">
        <v>0.165</v>
      </c>
      <c r="R199" s="80">
        <v>2.609</v>
      </c>
      <c r="S199" s="80">
        <v>2.892</v>
      </c>
      <c r="T199" s="80">
        <v>0.985</v>
      </c>
      <c r="U199" s="81">
        <v>3.594</v>
      </c>
      <c r="V199" s="90"/>
      <c r="W199" s="90"/>
      <c r="X199" s="90"/>
      <c r="Y199" s="90"/>
      <c r="Z199" s="90"/>
      <c r="AA199" s="90"/>
    </row>
    <row r="200" spans="1:27" ht="14.25" customHeight="1">
      <c r="A200" s="57">
        <v>145</v>
      </c>
      <c r="B200" s="60" t="s">
        <v>406</v>
      </c>
      <c r="C200" s="174" t="str">
        <f>VLOOKUP($A200,'Caractéristiques des enquêtes'!$A$2:$C$210,3,0)</f>
        <v>EDGT</v>
      </c>
      <c r="D200" s="61">
        <v>2014</v>
      </c>
      <c r="E200" s="169">
        <v>345000</v>
      </c>
      <c r="F200" s="67">
        <v>141</v>
      </c>
      <c r="G200" s="167" t="s">
        <v>538</v>
      </c>
      <c r="H200" s="79">
        <v>0.826</v>
      </c>
      <c r="I200" s="79">
        <v>0.072</v>
      </c>
      <c r="J200" s="79">
        <v>0.113</v>
      </c>
      <c r="K200" s="79">
        <v>0.077</v>
      </c>
      <c r="L200" s="79">
        <v>0.023</v>
      </c>
      <c r="M200" s="79">
        <v>1.947</v>
      </c>
      <c r="N200" s="79">
        <v>0.496</v>
      </c>
      <c r="O200" s="79">
        <v>0.041</v>
      </c>
      <c r="P200" s="80">
        <v>0.8979999999999999</v>
      </c>
      <c r="Q200" s="80">
        <v>0.19</v>
      </c>
      <c r="R200" s="80">
        <v>2.443</v>
      </c>
      <c r="S200" s="80">
        <v>2.769</v>
      </c>
      <c r="T200" s="80">
        <v>1.1519999999999997</v>
      </c>
      <c r="U200" s="81">
        <v>3.595</v>
      </c>
      <c r="V200" s="90"/>
      <c r="W200" s="90"/>
      <c r="X200" s="90"/>
      <c r="Y200" s="90"/>
      <c r="Z200" s="90"/>
      <c r="AA200" s="90"/>
    </row>
    <row r="201" spans="1:27" ht="14.25" customHeight="1">
      <c r="A201" s="57">
        <v>20</v>
      </c>
      <c r="B201" s="60" t="s">
        <v>408</v>
      </c>
      <c r="C201" s="174" t="str">
        <f>VLOOKUP($A201,'Caractéristiques des enquêtes'!$A$2:$C$210,3,0)</f>
        <v>EMD</v>
      </c>
      <c r="D201" s="61">
        <v>1985</v>
      </c>
      <c r="E201" s="169">
        <v>329000</v>
      </c>
      <c r="F201" s="169">
        <v>62</v>
      </c>
      <c r="G201" s="167" t="s">
        <v>538</v>
      </c>
      <c r="H201" s="79">
        <v>1.112</v>
      </c>
      <c r="I201" s="79">
        <v>0.217</v>
      </c>
      <c r="J201" s="79">
        <v>0.193</v>
      </c>
      <c r="K201" s="79">
        <v>0.074</v>
      </c>
      <c r="L201" s="79">
        <v>0.069</v>
      </c>
      <c r="M201" s="79">
        <v>1.089</v>
      </c>
      <c r="N201" s="79">
        <v>0.542</v>
      </c>
      <c r="O201" s="79">
        <v>0.073</v>
      </c>
      <c r="P201" s="80">
        <v>1.3290000000000002</v>
      </c>
      <c r="Q201" s="80">
        <v>0.267</v>
      </c>
      <c r="R201" s="80">
        <v>1.631</v>
      </c>
      <c r="S201" s="80">
        <v>2.257</v>
      </c>
      <c r="T201" s="80">
        <v>1.7380000000000002</v>
      </c>
      <c r="U201" s="81">
        <v>3.369</v>
      </c>
      <c r="V201" s="90"/>
      <c r="W201" s="90"/>
      <c r="X201" s="90"/>
      <c r="Y201" s="90"/>
      <c r="Z201" s="90"/>
      <c r="AA201" s="90"/>
    </row>
    <row r="202" spans="1:27" ht="14.25" customHeight="1">
      <c r="A202" s="57">
        <v>65</v>
      </c>
      <c r="B202" s="60" t="s">
        <v>408</v>
      </c>
      <c r="C202" s="174" t="str">
        <f>VLOOKUP($A202,'Caractéristiques des enquêtes'!$A$2:$C$210,3,0)</f>
        <v>EMD</v>
      </c>
      <c r="D202" s="61">
        <v>1998</v>
      </c>
      <c r="E202" s="169">
        <v>334000</v>
      </c>
      <c r="F202" s="169">
        <v>72</v>
      </c>
      <c r="G202" s="167" t="s">
        <v>538</v>
      </c>
      <c r="H202" s="79">
        <v>0.964</v>
      </c>
      <c r="I202" s="79">
        <v>0.141</v>
      </c>
      <c r="J202" s="79">
        <v>0.187</v>
      </c>
      <c r="K202" s="79">
        <v>0.04</v>
      </c>
      <c r="L202" s="79">
        <v>0.042</v>
      </c>
      <c r="M202" s="79">
        <v>1.478</v>
      </c>
      <c r="N202" s="79">
        <v>0.635</v>
      </c>
      <c r="O202" s="79">
        <v>0.06</v>
      </c>
      <c r="P202" s="80">
        <v>1.105</v>
      </c>
      <c r="Q202" s="80">
        <v>0.227</v>
      </c>
      <c r="R202" s="80">
        <v>2.113</v>
      </c>
      <c r="S202" s="80">
        <v>2.583</v>
      </c>
      <c r="T202" s="80">
        <v>1.4340000000000002</v>
      </c>
      <c r="U202" s="81">
        <v>3.547</v>
      </c>
      <c r="V202" s="90"/>
      <c r="W202" s="90"/>
      <c r="X202" s="90"/>
      <c r="Y202" s="90"/>
      <c r="Z202" s="90"/>
      <c r="AA202" s="90"/>
    </row>
    <row r="203" spans="1:27" ht="14.25" customHeight="1">
      <c r="A203" s="57">
        <v>126</v>
      </c>
      <c r="B203" s="60" t="s">
        <v>412</v>
      </c>
      <c r="C203" s="174" t="str">
        <f>VLOOKUP($A203,'Caractéristiques des enquêtes'!$A$2:$C$210,3,0)</f>
        <v>EMD</v>
      </c>
      <c r="D203" s="61">
        <v>2011</v>
      </c>
      <c r="E203" s="62">
        <v>346000</v>
      </c>
      <c r="F203" s="62">
        <v>82</v>
      </c>
      <c r="G203" s="116" t="s">
        <v>538</v>
      </c>
      <c r="H203" s="79">
        <v>0.78279</v>
      </c>
      <c r="I203" s="79">
        <v>0.05798</v>
      </c>
      <c r="J203" s="79">
        <v>0.15307</v>
      </c>
      <c r="K203" s="79">
        <v>0.05601</v>
      </c>
      <c r="L203" s="79">
        <v>0.02599</v>
      </c>
      <c r="M203" s="79">
        <v>1.50474</v>
      </c>
      <c r="N203" s="79">
        <v>0.57841</v>
      </c>
      <c r="O203" s="79">
        <v>0.04662</v>
      </c>
      <c r="P203" s="80">
        <v>0.84077</v>
      </c>
      <c r="Q203" s="80">
        <v>0.20908000000000002</v>
      </c>
      <c r="R203" s="80">
        <v>2.08315</v>
      </c>
      <c r="S203" s="80">
        <v>2.4228199999999998</v>
      </c>
      <c r="T203" s="80">
        <v>1.1224599999999998</v>
      </c>
      <c r="U203" s="81">
        <v>3.2056099999999996</v>
      </c>
      <c r="V203" s="90"/>
      <c r="W203" s="90"/>
      <c r="X203" s="90"/>
      <c r="Y203" s="90"/>
      <c r="Z203" s="90"/>
      <c r="AA203" s="90"/>
    </row>
    <row r="204" spans="1:27" ht="14.25" customHeight="1">
      <c r="A204" s="57">
        <v>195</v>
      </c>
      <c r="B204" s="60" t="s">
        <v>412</v>
      </c>
      <c r="C204" s="140" t="s">
        <v>542</v>
      </c>
      <c r="D204" s="61">
        <v>2019</v>
      </c>
      <c r="E204" s="169">
        <v>344600</v>
      </c>
      <c r="F204" s="67">
        <v>81</v>
      </c>
      <c r="G204" s="167" t="s">
        <v>538</v>
      </c>
      <c r="H204" s="85">
        <v>0.87944</v>
      </c>
      <c r="I204" s="85">
        <v>0.06017</v>
      </c>
      <c r="J204" s="85">
        <v>0.16289</v>
      </c>
      <c r="K204" s="85">
        <v>0.04252</v>
      </c>
      <c r="L204" s="85">
        <v>0.01545</v>
      </c>
      <c r="M204" s="85">
        <v>1.5159</v>
      </c>
      <c r="N204" s="85">
        <v>0.48178</v>
      </c>
      <c r="O204" s="85">
        <v>0.01904</v>
      </c>
      <c r="P204" s="80">
        <f>H204+I204</f>
        <v>0.9396100000000001</v>
      </c>
      <c r="Q204" s="80">
        <f>J204+K204</f>
        <v>0.20541</v>
      </c>
      <c r="R204" s="80">
        <f>M204+N204</f>
        <v>1.99768</v>
      </c>
      <c r="S204" s="80">
        <f>SUM(I204:O204)</f>
        <v>2.29775</v>
      </c>
      <c r="T204" s="80">
        <f>H204+I204+J204+K204+L204+O204</f>
        <v>1.17951</v>
      </c>
      <c r="U204" s="81">
        <f>SUM(H204:O204)</f>
        <v>3.1771900000000004</v>
      </c>
      <c r="V204" s="90"/>
      <c r="W204" s="90"/>
      <c r="X204" s="90"/>
      <c r="Y204" s="90"/>
      <c r="Z204" s="90"/>
      <c r="AA204" s="90"/>
    </row>
    <row r="205" spans="1:27" ht="14.25" customHeight="1">
      <c r="A205" s="57">
        <v>199</v>
      </c>
      <c r="B205" s="162" t="s">
        <v>580</v>
      </c>
      <c r="C205" s="163" t="s">
        <v>583</v>
      </c>
      <c r="D205" s="164">
        <v>2020</v>
      </c>
      <c r="E205" s="192">
        <v>654300</v>
      </c>
      <c r="F205" s="173">
        <v>267</v>
      </c>
      <c r="G205" s="165" t="s">
        <v>538</v>
      </c>
      <c r="H205" s="85">
        <v>0.70158</v>
      </c>
      <c r="I205" s="85">
        <v>0.11679</v>
      </c>
      <c r="J205" s="85">
        <v>0.03699</v>
      </c>
      <c r="K205" s="85">
        <v>0.11003</v>
      </c>
      <c r="L205" s="85">
        <v>0.03868</v>
      </c>
      <c r="M205" s="85">
        <v>1.96621</v>
      </c>
      <c r="N205" s="85">
        <v>0.4675</v>
      </c>
      <c r="O205" s="85">
        <v>0.06608</v>
      </c>
      <c r="P205" s="80">
        <f>H205+I205</f>
        <v>0.81837</v>
      </c>
      <c r="Q205" s="80">
        <f>J205+K205</f>
        <v>0.14702</v>
      </c>
      <c r="R205" s="80">
        <f>M205+N205</f>
        <v>2.43371</v>
      </c>
      <c r="S205" s="80">
        <f>SUM(I205:O205)</f>
        <v>2.80228</v>
      </c>
      <c r="T205" s="80">
        <f>H205+I205+J205+K205+L205+O205</f>
        <v>1.07015</v>
      </c>
      <c r="U205" s="81">
        <f>SUM(H205:O205)</f>
        <v>3.50386</v>
      </c>
      <c r="V205" s="90"/>
      <c r="W205" s="90"/>
      <c r="X205" s="90"/>
      <c r="Y205" s="90"/>
      <c r="Z205" s="90"/>
      <c r="AA205" s="90"/>
    </row>
    <row r="206" spans="1:21" s="90" customFormat="1" ht="14.25" customHeight="1">
      <c r="A206" s="57">
        <v>95</v>
      </c>
      <c r="B206" s="69" t="s">
        <v>413</v>
      </c>
      <c r="C206" s="145" t="str">
        <f>VLOOKUP($A206,'Caractéristiques des enquêtes'!$A$2:$C$210,3,0)</f>
        <v>EMD</v>
      </c>
      <c r="D206" s="88">
        <v>2006</v>
      </c>
      <c r="E206" s="89">
        <v>113000</v>
      </c>
      <c r="F206" s="89">
        <v>30</v>
      </c>
      <c r="G206" s="116" t="s">
        <v>538</v>
      </c>
      <c r="H206" s="85">
        <v>0.756</v>
      </c>
      <c r="I206" s="85">
        <v>0.027</v>
      </c>
      <c r="J206" s="85">
        <v>0.038</v>
      </c>
      <c r="K206" s="85">
        <v>0.148</v>
      </c>
      <c r="L206" s="85">
        <v>0.024</v>
      </c>
      <c r="M206" s="85">
        <v>2.077</v>
      </c>
      <c r="N206" s="85">
        <v>0.645</v>
      </c>
      <c r="O206" s="85">
        <v>0.063</v>
      </c>
      <c r="P206" s="80">
        <v>0.783</v>
      </c>
      <c r="Q206" s="80">
        <v>0.186</v>
      </c>
      <c r="R206" s="80">
        <v>2.722</v>
      </c>
      <c r="S206" s="80">
        <v>3.0220000000000002</v>
      </c>
      <c r="T206" s="80">
        <v>1.0560000000000005</v>
      </c>
      <c r="U206" s="81">
        <v>3.7780000000000005</v>
      </c>
    </row>
    <row r="207" spans="1:21" s="90" customFormat="1" ht="14.25" customHeight="1">
      <c r="A207" s="57">
        <v>163</v>
      </c>
      <c r="B207" s="154" t="s">
        <v>483</v>
      </c>
      <c r="C207" s="145" t="str">
        <f>VLOOKUP($A207,'Caractéristiques des enquêtes'!$A$2:$C$210,3,0)</f>
        <v>EDGT</v>
      </c>
      <c r="D207" s="61">
        <v>2015</v>
      </c>
      <c r="E207" s="62">
        <v>133000</v>
      </c>
      <c r="F207" s="89">
        <v>51</v>
      </c>
      <c r="G207" s="116" t="s">
        <v>538</v>
      </c>
      <c r="H207" s="85">
        <v>0.841</v>
      </c>
      <c r="I207" s="85">
        <v>0.023</v>
      </c>
      <c r="J207" s="85">
        <v>0.08</v>
      </c>
      <c r="K207" s="85">
        <v>0.157</v>
      </c>
      <c r="L207" s="85">
        <v>0.011</v>
      </c>
      <c r="M207" s="85">
        <v>1.936</v>
      </c>
      <c r="N207" s="85">
        <v>0.579</v>
      </c>
      <c r="O207" s="85">
        <v>0.051</v>
      </c>
      <c r="P207" s="80">
        <v>0.864</v>
      </c>
      <c r="Q207" s="80">
        <v>0.237</v>
      </c>
      <c r="R207" s="80">
        <v>2.515</v>
      </c>
      <c r="S207" s="80">
        <v>2.8369999999999997</v>
      </c>
      <c r="T207" s="80">
        <v>1.1630000000000003</v>
      </c>
      <c r="U207" s="81">
        <v>3.678</v>
      </c>
    </row>
    <row r="208" spans="1:27" ht="14.25" customHeight="1">
      <c r="A208" s="57">
        <v>74</v>
      </c>
      <c r="B208" s="69" t="s">
        <v>415</v>
      </c>
      <c r="C208" s="145" t="str">
        <f>VLOOKUP($A208,'Caractéristiques des enquêtes'!$A$2:$C$210,3,0)</f>
        <v>EMD</v>
      </c>
      <c r="D208" s="70">
        <v>2002</v>
      </c>
      <c r="E208" s="62">
        <v>87000</v>
      </c>
      <c r="F208" s="70">
        <v>37</v>
      </c>
      <c r="G208" s="116" t="s">
        <v>538</v>
      </c>
      <c r="H208" s="79">
        <v>0.693</v>
      </c>
      <c r="I208" s="79">
        <v>0.04</v>
      </c>
      <c r="J208" s="79">
        <v>0.021</v>
      </c>
      <c r="K208" s="79">
        <v>0.172</v>
      </c>
      <c r="L208" s="79">
        <v>0.024</v>
      </c>
      <c r="M208" s="79">
        <v>2.155</v>
      </c>
      <c r="N208" s="79">
        <v>0.655</v>
      </c>
      <c r="O208" s="79">
        <v>0.053</v>
      </c>
      <c r="P208" s="80">
        <v>0.733</v>
      </c>
      <c r="Q208" s="80">
        <v>0.19299999999999998</v>
      </c>
      <c r="R208" s="80">
        <v>2.81</v>
      </c>
      <c r="S208" s="80">
        <v>3.12</v>
      </c>
      <c r="T208" s="80">
        <v>1.0030000000000001</v>
      </c>
      <c r="U208" s="81">
        <v>3.8129999999999997</v>
      </c>
      <c r="V208" s="90"/>
      <c r="W208" s="90"/>
      <c r="X208" s="90"/>
      <c r="Y208" s="90"/>
      <c r="Z208" s="90"/>
      <c r="AA208" s="90"/>
    </row>
    <row r="209" spans="1:27" ht="14.25" customHeight="1">
      <c r="A209" s="57">
        <v>123</v>
      </c>
      <c r="B209" s="69" t="s">
        <v>417</v>
      </c>
      <c r="C209" s="145" t="str">
        <f>VLOOKUP($A209,'Caractéristiques des enquêtes'!$A$2:$C$210,3,0)</f>
        <v>EMD</v>
      </c>
      <c r="D209" s="70">
        <v>2010</v>
      </c>
      <c r="E209" s="62">
        <v>92759</v>
      </c>
      <c r="F209" s="70">
        <v>35</v>
      </c>
      <c r="G209" s="116" t="s">
        <v>538</v>
      </c>
      <c r="H209" s="79">
        <v>0.733</v>
      </c>
      <c r="I209" s="79">
        <v>0.038</v>
      </c>
      <c r="J209" s="79">
        <v>0.016</v>
      </c>
      <c r="K209" s="79">
        <v>0.195</v>
      </c>
      <c r="L209" s="79">
        <v>0.017</v>
      </c>
      <c r="M209" s="79">
        <v>1.915</v>
      </c>
      <c r="N209" s="79">
        <v>0.638</v>
      </c>
      <c r="O209" s="79">
        <v>0.067</v>
      </c>
      <c r="P209" s="80">
        <v>0.771</v>
      </c>
      <c r="Q209" s="80">
        <v>0.21100000000000002</v>
      </c>
      <c r="R209" s="80">
        <v>2.553</v>
      </c>
      <c r="S209" s="80">
        <v>2.886</v>
      </c>
      <c r="T209" s="80">
        <v>1.0660000000000003</v>
      </c>
      <c r="U209" s="81">
        <v>3.619</v>
      </c>
      <c r="V209" s="90"/>
      <c r="W209" s="90"/>
      <c r="X209" s="90"/>
      <c r="Y209" s="90"/>
      <c r="Z209" s="90"/>
      <c r="AA209" s="90"/>
    </row>
    <row r="210" spans="22:23" ht="12.75">
      <c r="V210" s="90"/>
      <c r="W210" s="90"/>
    </row>
  </sheetData>
  <sheetProtection selectLockedCells="1" selectUnlockedCells="1"/>
  <mergeCells count="1">
    <mergeCell ref="A1:T1"/>
  </mergeCells>
  <printOptions horizontalCentered="1"/>
  <pageMargins left="0.7479166666666667" right="0.7479166666666667" top="0.7875" bottom="0.8270833333333333" header="0.5118055555555555" footer="0.5118055555555555"/>
  <pageSetup fitToHeight="1" fitToWidth="1" horizontalDpi="300" verticalDpi="300" orientation="portrait" paperSize="8" scale="39" r:id="rId1"/>
  <headerFooter alignWithMargins="0">
    <oddHeader>&amp;C&amp;"Arial,Gras"&amp;12MOBILITE QUOTIDIENNE PAR PERSONNE</oddHeader>
    <oddFooter>&amp;L&amp;"Arial,Gras"Cerema DTec TV - Cerema DTer Nord Picardie&amp;R&amp;"Arial,Gras"Avril 2018</oddFooter>
  </headerFooter>
  <rowBreaks count="4" manualBreakCount="4">
    <brk id="53" max="255" man="1"/>
    <brk id="74" max="255" man="1"/>
    <brk id="82" max="255" man="1"/>
    <brk id="170"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AH209"/>
  <sheetViews>
    <sheetView tabSelected="1" zoomScale="70" zoomScaleNormal="70" zoomScalePageLayoutView="0" workbookViewId="0" topLeftCell="A1">
      <pane ySplit="1" topLeftCell="A2" activePane="bottomLeft" state="frozen"/>
      <selection pane="topLeft" activeCell="C11" sqref="C11"/>
      <selection pane="bottomLeft" activeCell="A33" sqref="A33:IV33"/>
    </sheetView>
  </sheetViews>
  <sheetFormatPr defaultColWidth="11.421875" defaultRowHeight="12.75"/>
  <cols>
    <col min="1" max="1" width="11.421875" style="53" customWidth="1"/>
    <col min="2" max="2" width="56.140625" style="91" customWidth="1"/>
    <col min="3" max="3" width="10.57421875" style="91" customWidth="1"/>
    <col min="4" max="4" width="10.140625" style="92" customWidth="1"/>
    <col min="5" max="5" width="11.00390625" style="71" customWidth="1"/>
    <col min="6" max="7" width="11.140625" style="71" customWidth="1"/>
    <col min="8" max="11" width="10.140625" style="92" customWidth="1"/>
    <col min="12" max="12" width="12.00390625" style="92" customWidth="1"/>
    <col min="13" max="13" width="11.7109375" style="92" customWidth="1"/>
    <col min="14" max="15" width="10.140625" style="92" customWidth="1"/>
    <col min="16" max="16" width="14.57421875" style="92" customWidth="1"/>
    <col min="17" max="18" width="10.140625" style="92" customWidth="1"/>
    <col min="19" max="19" width="11.28125" style="92" customWidth="1"/>
    <col min="20" max="20" width="11.8515625" style="92" customWidth="1"/>
    <col min="21" max="16384" width="11.421875" style="91" customWidth="1"/>
  </cols>
  <sheetData>
    <row r="1" spans="1:20" s="78" customFormat="1" ht="51" customHeight="1">
      <c r="A1" s="57" t="s">
        <v>73</v>
      </c>
      <c r="B1" s="57" t="s">
        <v>74</v>
      </c>
      <c r="C1" s="57" t="s">
        <v>540</v>
      </c>
      <c r="D1" s="57" t="s">
        <v>75</v>
      </c>
      <c r="E1" s="57" t="s">
        <v>76</v>
      </c>
      <c r="F1" s="57" t="s">
        <v>78</v>
      </c>
      <c r="G1" s="58" t="s">
        <v>537</v>
      </c>
      <c r="H1" s="72" t="s">
        <v>421</v>
      </c>
      <c r="I1" s="72" t="s">
        <v>422</v>
      </c>
      <c r="J1" s="73" t="s">
        <v>423</v>
      </c>
      <c r="K1" s="73" t="s">
        <v>424</v>
      </c>
      <c r="L1" s="93" t="s">
        <v>435</v>
      </c>
      <c r="M1" s="75" t="s">
        <v>426</v>
      </c>
      <c r="N1" s="75" t="s">
        <v>427</v>
      </c>
      <c r="O1" s="76" t="s">
        <v>428</v>
      </c>
      <c r="P1" s="72" t="s">
        <v>429</v>
      </c>
      <c r="Q1" s="73" t="s">
        <v>430</v>
      </c>
      <c r="R1" s="75" t="s">
        <v>431</v>
      </c>
      <c r="S1" s="93" t="s">
        <v>432</v>
      </c>
      <c r="T1" s="77" t="s">
        <v>433</v>
      </c>
    </row>
    <row r="2" spans="1:34" s="53" customFormat="1" ht="14.25" customHeight="1">
      <c r="A2" s="57">
        <v>28</v>
      </c>
      <c r="B2" s="60" t="s">
        <v>81</v>
      </c>
      <c r="C2" s="140" t="str">
        <f>VLOOKUP($A2,'Caractéristiques des enquêtes'!$A$2:$C$210,3,0)</f>
        <v>EMD</v>
      </c>
      <c r="D2" s="61">
        <v>1989</v>
      </c>
      <c r="E2" s="62">
        <v>227000</v>
      </c>
      <c r="F2" s="63">
        <v>38</v>
      </c>
      <c r="G2" s="116" t="s">
        <v>538</v>
      </c>
      <c r="H2" s="94">
        <f>VLOOKUP($A2,Mobilités!$A$3:$U$209,8,0)/VLOOKUP($A2,Mobilités!$A$3:$U$209,21,0)</f>
        <v>0.24649092776446424</v>
      </c>
      <c r="I2" s="94">
        <f>VLOOKUP($A2,Mobilités!$A$3:$U$209,9,0)/VLOOKUP($A2,Mobilités!$A$3:$U$209,21,0)</f>
        <v>0.00890106128038343</v>
      </c>
      <c r="J2" s="94">
        <f>VLOOKUP($A2,Mobilités!$A$3:$U$209,10,0)/VLOOKUP($A2,Mobilités!$A$3:$U$209,21,0)</f>
        <v>0.03252310852447792</v>
      </c>
      <c r="K2" s="94">
        <f>VLOOKUP($A2,Mobilités!$A$3:$U$209,11,0)/VLOOKUP($A2,Mobilités!$A$3:$U$209,21,0)</f>
        <v>0.045190003423485114</v>
      </c>
      <c r="L2" s="94">
        <f>VLOOKUP($A2,Mobilités!$A$3:$U$209,12,0)/VLOOKUP($A2,Mobilités!$A$3:$U$209,21,0)</f>
        <v>0.017459774049982883</v>
      </c>
      <c r="M2" s="94">
        <f>VLOOKUP($A2,Mobilités!$A$3:$U$209,13,0)/VLOOKUP($A2,Mobilités!$A$3:$U$209,21,0)</f>
        <v>0.47860321807600137</v>
      </c>
      <c r="N2" s="94">
        <f>VLOOKUP($A2,Mobilités!$A$3:$U$209,14,0)/VLOOKUP($A2,Mobilités!$A$3:$U$209,21,0)</f>
        <v>0.16124614857925368</v>
      </c>
      <c r="O2" s="94">
        <f>VLOOKUP($A2,Mobilités!$A$3:$U$209,15,0)/VLOOKUP($A2,Mobilités!$A$3:$U$209,21,0)</f>
        <v>0.009585758301951387</v>
      </c>
      <c r="P2" s="94">
        <f>VLOOKUP($A2,Mobilités!$A$3:$U$209,16,0)/VLOOKUP($A2,Mobilités!$A$3:$U$209,21,0)</f>
        <v>0.25539198904484767</v>
      </c>
      <c r="Q2" s="94">
        <f>VLOOKUP($A2,Mobilités!$A$3:$U$209,17,0)/VLOOKUP($A2,Mobilités!$A$3:$U$209,21,0)</f>
        <v>0.07771311194796303</v>
      </c>
      <c r="R2" s="94">
        <f>VLOOKUP($A2,Mobilités!$A$3:$U$209,18,0)/VLOOKUP($A2,Mobilités!$A$3:$U$209,21,0)</f>
        <v>0.639849366655255</v>
      </c>
      <c r="S2" s="94">
        <f>VLOOKUP($A2,Mobilités!$A$3:$U$209,19,0)/VLOOKUP($A2,Mobilités!$A$3:$U$209,21,0)</f>
        <v>0.7535090722355356</v>
      </c>
      <c r="T2" s="94">
        <f>VLOOKUP($A2,Mobilités!$A$3:$U$209,20,0)/VLOOKUP($A2,Mobilités!$A$3:$U$209,21,0)</f>
        <v>0.360150633344745</v>
      </c>
      <c r="U2" s="142"/>
      <c r="V2" s="142"/>
      <c r="W2" s="142"/>
      <c r="X2" s="142"/>
      <c r="Y2" s="142"/>
      <c r="Z2" s="142"/>
      <c r="AA2" s="142"/>
      <c r="AB2" s="142"/>
      <c r="AC2" s="142"/>
      <c r="AD2" s="142"/>
      <c r="AE2" s="142"/>
      <c r="AF2" s="142"/>
      <c r="AG2" s="142"/>
      <c r="AH2" s="142"/>
    </row>
    <row r="3" spans="1:33" s="53" customFormat="1" ht="14.25" customHeight="1">
      <c r="A3" s="57">
        <v>52</v>
      </c>
      <c r="B3" s="60" t="s">
        <v>84</v>
      </c>
      <c r="C3" s="140" t="str">
        <f>VLOOKUP($A3,'Caractéristiques des enquêtes'!$A$2:$C$210,3,0)</f>
        <v>EMD</v>
      </c>
      <c r="D3" s="61">
        <v>1997</v>
      </c>
      <c r="E3" s="169">
        <v>290000</v>
      </c>
      <c r="F3" s="63">
        <v>32</v>
      </c>
      <c r="G3" s="167" t="s">
        <v>538</v>
      </c>
      <c r="H3" s="94">
        <f>VLOOKUP($A3,Mobilités!$A$3:$U$209,8,0)/VLOOKUP($A3,Mobilités!$A$3:$U$209,21,0)</f>
        <v>0.27284595300261094</v>
      </c>
      <c r="I3" s="94">
        <f>VLOOKUP($A3,Mobilités!$A$3:$U$209,9,0)/VLOOKUP($A3,Mobilités!$A$3:$U$209,21,0)</f>
        <v>0.004177545691906005</v>
      </c>
      <c r="J3" s="94">
        <f>VLOOKUP($A3,Mobilités!$A$3:$U$209,10,0)/VLOOKUP($A3,Mobilités!$A$3:$U$209,21,0)</f>
        <v>0.02793733681462141</v>
      </c>
      <c r="K3" s="94">
        <f>VLOOKUP($A3,Mobilités!$A$3:$U$209,11,0)/VLOOKUP($A3,Mobilités!$A$3:$U$209,21,0)</f>
        <v>0.03289817232375979</v>
      </c>
      <c r="L3" s="94">
        <f>VLOOKUP($A3,Mobilités!$A$3:$U$209,12,0)/VLOOKUP($A3,Mobilités!$A$3:$U$209,21,0)</f>
        <v>0.015926892950391645</v>
      </c>
      <c r="M3" s="94">
        <f>VLOOKUP($A3,Mobilités!$A$3:$U$209,13,0)/VLOOKUP($A3,Mobilités!$A$3:$U$209,21,0)</f>
        <v>0.48563968668407315</v>
      </c>
      <c r="N3" s="94">
        <f>VLOOKUP($A3,Mobilités!$A$3:$U$209,14,0)/VLOOKUP($A3,Mobilités!$A$3:$U$209,21,0)</f>
        <v>0.1516971279373368</v>
      </c>
      <c r="O3" s="94">
        <f>VLOOKUP($A3,Mobilités!$A$3:$U$209,15,0)/VLOOKUP($A3,Mobilités!$A$3:$U$209,21,0)</f>
        <v>0.008877284595300261</v>
      </c>
      <c r="P3" s="94">
        <f>VLOOKUP($A3,Mobilités!$A$3:$U$209,16,0)/VLOOKUP($A3,Mobilités!$A$3:$U$209,21,0)</f>
        <v>0.277023498694517</v>
      </c>
      <c r="Q3" s="94">
        <f>VLOOKUP($A3,Mobilités!$A$3:$U$209,17,0)/VLOOKUP($A3,Mobilités!$A$3:$U$209,21,0)</f>
        <v>0.0608355091383812</v>
      </c>
      <c r="R3" s="94">
        <f>VLOOKUP($A3,Mobilités!$A$3:$U$209,18,0)/VLOOKUP($A3,Mobilités!$A$3:$U$209,21,0)</f>
        <v>0.6373368146214099</v>
      </c>
      <c r="S3" s="94">
        <f>VLOOKUP($A3,Mobilités!$A$3:$U$209,19,0)/VLOOKUP($A3,Mobilités!$A$3:$U$209,21,0)</f>
        <v>0.7271540469973891</v>
      </c>
      <c r="T3" s="94">
        <f>VLOOKUP($A3,Mobilités!$A$3:$U$209,20,0)/VLOOKUP($A3,Mobilités!$A$3:$U$209,21,0)</f>
        <v>0.36266318537859</v>
      </c>
      <c r="U3" s="142"/>
      <c r="V3" s="142"/>
      <c r="W3" s="142"/>
      <c r="X3" s="142"/>
      <c r="Y3" s="142"/>
      <c r="Z3" s="142"/>
      <c r="AA3" s="142"/>
      <c r="AB3" s="142"/>
      <c r="AC3" s="142"/>
      <c r="AD3" s="142"/>
      <c r="AE3" s="142"/>
      <c r="AF3" s="142"/>
      <c r="AG3" s="142"/>
    </row>
    <row r="4" spans="1:33" s="53" customFormat="1" ht="14.25" customHeight="1">
      <c r="A4" s="57">
        <v>106</v>
      </c>
      <c r="B4" s="60" t="s">
        <v>87</v>
      </c>
      <c r="C4" s="140" t="str">
        <f>VLOOKUP($A4,'Caractéristiques des enquêtes'!$A$2:$C$210,3,0)</f>
        <v>EDGT</v>
      </c>
      <c r="D4" s="61">
        <v>2009</v>
      </c>
      <c r="E4" s="169">
        <v>317000</v>
      </c>
      <c r="F4" s="63">
        <v>41</v>
      </c>
      <c r="G4" s="167" t="s">
        <v>538</v>
      </c>
      <c r="H4" s="94">
        <f>VLOOKUP($A4,Mobilités!$A$3:$U$209,8,0)/VLOOKUP($A4,Mobilités!$A$3:$U$209,21,0)</f>
        <v>0.25902893659489307</v>
      </c>
      <c r="I4" s="94">
        <f>VLOOKUP($A4,Mobilités!$A$3:$U$209,9,0)/VLOOKUP($A4,Mobilités!$A$3:$U$209,21,0)</f>
        <v>0.00731060829626609</v>
      </c>
      <c r="J4" s="94">
        <f>VLOOKUP($A4,Mobilités!$A$3:$U$209,10,0)/VLOOKUP($A4,Mobilités!$A$3:$U$209,21,0)</f>
        <v>0.04065503050334544</v>
      </c>
      <c r="K4" s="94">
        <f>VLOOKUP($A4,Mobilités!$A$3:$U$209,11,0)/VLOOKUP($A4,Mobilités!$A$3:$U$209,21,0)</f>
        <v>0.03080381814962468</v>
      </c>
      <c r="L4" s="94">
        <f>VLOOKUP($A4,Mobilités!$A$3:$U$209,12,0)/VLOOKUP($A4,Mobilités!$A$3:$U$209,21,0)</f>
        <v>0.012378402450998804</v>
      </c>
      <c r="M4" s="94">
        <f>VLOOKUP($A4,Mobilités!$A$3:$U$209,13,0)/VLOOKUP($A4,Mobilités!$A$3:$U$209,21,0)</f>
        <v>0.4897758795533688</v>
      </c>
      <c r="N4" s="94">
        <f>VLOOKUP($A4,Mobilités!$A$3:$U$209,14,0)/VLOOKUP($A4,Mobilités!$A$3:$U$209,21,0)</f>
        <v>0.14428860403599236</v>
      </c>
      <c r="O4" s="94">
        <f>VLOOKUP($A4,Mobilités!$A$3:$U$209,15,0)/VLOOKUP($A4,Mobilités!$A$3:$U$209,21,0)</f>
        <v>0.01575872041551083</v>
      </c>
      <c r="P4" s="94">
        <f>VLOOKUP($A4,Mobilités!$A$3:$U$209,16,0)/VLOOKUP($A4,Mobilités!$A$3:$U$209,21,0)</f>
        <v>0.26633954489115913</v>
      </c>
      <c r="Q4" s="94">
        <f>VLOOKUP($A4,Mobilités!$A$3:$U$209,17,0)/VLOOKUP($A4,Mobilités!$A$3:$U$209,21,0)</f>
        <v>0.07145884865297013</v>
      </c>
      <c r="R4" s="94">
        <f>VLOOKUP($A4,Mobilités!$A$3:$U$209,18,0)/VLOOKUP($A4,Mobilités!$A$3:$U$209,21,0)</f>
        <v>0.6340644835893612</v>
      </c>
      <c r="S4" s="94">
        <f>VLOOKUP($A4,Mobilités!$A$3:$U$209,19,0)/VLOOKUP($A4,Mobilités!$A$3:$U$209,21,0)</f>
        <v>0.7409710634051069</v>
      </c>
      <c r="T4" s="94">
        <f>VLOOKUP($A4,Mobilités!$A$3:$U$209,20,0)/VLOOKUP($A4,Mobilités!$A$3:$U$209,21,0)</f>
        <v>0.36593551641063876</v>
      </c>
      <c r="U4" s="142"/>
      <c r="V4" s="142"/>
      <c r="W4" s="142"/>
      <c r="X4" s="142"/>
      <c r="Y4" s="142"/>
      <c r="Z4" s="142"/>
      <c r="AA4" s="142"/>
      <c r="AB4" s="142"/>
      <c r="AC4" s="142"/>
      <c r="AD4" s="142"/>
      <c r="AE4" s="142"/>
      <c r="AF4" s="142"/>
      <c r="AG4" s="142"/>
    </row>
    <row r="5" spans="1:33" s="53" customFormat="1" ht="14.25" customHeight="1">
      <c r="A5" s="57">
        <v>187</v>
      </c>
      <c r="B5" s="60" t="s">
        <v>568</v>
      </c>
      <c r="C5" s="140" t="str">
        <f>VLOOKUP($A5,'Caractéristiques des enquêtes'!$A$2:$C$210,3,0)</f>
        <v>EMC²</v>
      </c>
      <c r="D5" s="61">
        <v>2018</v>
      </c>
      <c r="E5" s="169">
        <v>461300</v>
      </c>
      <c r="F5" s="63">
        <v>499</v>
      </c>
      <c r="G5" s="167" t="s">
        <v>538</v>
      </c>
      <c r="H5" s="94">
        <f>VLOOKUP($A5,Mobilités!$A$3:$U$209,8,0)/VLOOKUP($A5,Mobilités!$A$3:$U$209,21,0)</f>
        <v>0.20550145020780258</v>
      </c>
      <c r="I5" s="94">
        <f>VLOOKUP($A5,Mobilités!$A$3:$U$209,9,0)/VLOOKUP($A5,Mobilités!$A$3:$U$209,21,0)</f>
        <v>0.012226886178144667</v>
      </c>
      <c r="J5" s="94">
        <f>VLOOKUP($A5,Mobilités!$A$3:$U$209,10,0)/VLOOKUP($A5,Mobilités!$A$3:$U$209,21,0)</f>
        <v>0.008366583476451634</v>
      </c>
      <c r="K5" s="94">
        <f>VLOOKUP($A5,Mobilités!$A$3:$U$209,11,0)/VLOOKUP($A5,Mobilités!$A$3:$U$209,21,0)</f>
        <v>0.02400236599197846</v>
      </c>
      <c r="L5" s="94">
        <f>VLOOKUP($A5,Mobilités!$A$3:$U$209,12,0)/VLOOKUP($A5,Mobilités!$A$3:$U$209,21,0)</f>
        <v>0.0050925901904727315</v>
      </c>
      <c r="M5" s="94">
        <f>VLOOKUP($A5,Mobilités!$A$3:$U$209,13,0)/VLOOKUP($A5,Mobilités!$A$3:$U$209,21,0)</f>
        <v>0.5826955705101929</v>
      </c>
      <c r="N5" s="94">
        <f>VLOOKUP($A5,Mobilités!$A$3:$U$209,14,0)/VLOOKUP($A5,Mobilités!$A$3:$U$209,21,0)</f>
        <v>0.14461347681483516</v>
      </c>
      <c r="O5" s="94">
        <f>VLOOKUP($A5,Mobilités!$A$3:$U$209,15,0)/VLOOKUP($A5,Mobilités!$A$3:$U$209,21,0)</f>
        <v>0.01750107663012178</v>
      </c>
      <c r="P5" s="94">
        <f>VLOOKUP($A5,Mobilités!$A$3:$U$209,16,0)/VLOOKUP($A5,Mobilités!$A$3:$U$209,21,0)</f>
        <v>0.21772833638594724</v>
      </c>
      <c r="Q5" s="94">
        <f>VLOOKUP($A5,Mobilités!$A$3:$U$209,17,0)/VLOOKUP($A5,Mobilités!$A$3:$U$209,21,0)</f>
        <v>0.032368949468430094</v>
      </c>
      <c r="R5" s="94">
        <f>VLOOKUP($A5,Mobilités!$A$3:$U$209,18,0)/VLOOKUP($A5,Mobilités!$A$3:$U$209,21,0)</f>
        <v>0.7273090473250281</v>
      </c>
      <c r="S5" s="94">
        <f>VLOOKUP($A5,Mobilités!$A$3:$U$209,19,0)/VLOOKUP($A5,Mobilités!$A$3:$U$209,21,0)</f>
        <v>0.7944985497921975</v>
      </c>
      <c r="T5" s="94">
        <f>VLOOKUP($A5,Mobilités!$A$3:$U$209,20,0)/VLOOKUP($A5,Mobilités!$A$3:$U$209,21,0)</f>
        <v>0.27269095267497184</v>
      </c>
      <c r="U5" s="142"/>
      <c r="V5" s="142"/>
      <c r="W5" s="142"/>
      <c r="X5" s="142"/>
      <c r="Y5" s="142"/>
      <c r="Z5" s="142"/>
      <c r="AA5" s="142"/>
      <c r="AB5" s="142"/>
      <c r="AC5" s="142"/>
      <c r="AD5" s="142"/>
      <c r="AE5" s="142"/>
      <c r="AF5" s="142"/>
      <c r="AG5" s="142"/>
    </row>
    <row r="6" spans="1:33" s="53" customFormat="1" ht="14.25" customHeight="1">
      <c r="A6" s="57">
        <v>35</v>
      </c>
      <c r="B6" s="60" t="s">
        <v>90</v>
      </c>
      <c r="C6" s="140" t="str">
        <f>VLOOKUP($A6,'Caractéristiques des enquêtes'!$A$2:$C$210,3,0)</f>
        <v>EMD</v>
      </c>
      <c r="D6" s="61">
        <v>1991</v>
      </c>
      <c r="E6" s="169">
        <v>153000</v>
      </c>
      <c r="F6" s="63">
        <v>10</v>
      </c>
      <c r="G6" s="167" t="s">
        <v>538</v>
      </c>
      <c r="H6" s="94">
        <f>VLOOKUP($A6,Mobilités!$A$3:$U$209,8,0)/VLOOKUP($A6,Mobilités!$A$3:$U$209,21,0)</f>
        <v>0.30761654629021673</v>
      </c>
      <c r="I6" s="94">
        <f>VLOOKUP($A6,Mobilités!$A$3:$U$209,9,0)/VLOOKUP($A6,Mobilités!$A$3:$U$209,21,0)</f>
        <v>0.010505581089954039</v>
      </c>
      <c r="J6" s="94">
        <f>VLOOKUP($A6,Mobilités!$A$3:$U$209,10,0)/VLOOKUP($A6,Mobilités!$A$3:$U$209,21,0)</f>
        <v>0.07977675640183848</v>
      </c>
      <c r="K6" s="94">
        <f>VLOOKUP($A6,Mobilités!$A$3:$U$209,11,0)/VLOOKUP($A6,Mobilités!$A$3:$U$209,21,0)</f>
        <v>0.018056467498358503</v>
      </c>
      <c r="L6" s="94">
        <f>VLOOKUP($A6,Mobilités!$A$3:$U$209,12,0)/VLOOKUP($A6,Mobilités!$A$3:$U$209,21,0)</f>
        <v>0.013788575180564677</v>
      </c>
      <c r="M6" s="94">
        <f>VLOOKUP($A6,Mobilités!$A$3:$U$209,13,0)/VLOOKUP($A6,Mobilités!$A$3:$U$209,21,0)</f>
        <v>0.41529875246224557</v>
      </c>
      <c r="N6" s="94">
        <f>VLOOKUP($A6,Mobilités!$A$3:$U$209,14,0)/VLOOKUP($A6,Mobilités!$A$3:$U$209,21,0)</f>
        <v>0.1421536441234406</v>
      </c>
      <c r="O6" s="94">
        <f>VLOOKUP($A6,Mobilités!$A$3:$U$209,15,0)/VLOOKUP($A6,Mobilités!$A$3:$U$209,21,0)</f>
        <v>0.012803676953381485</v>
      </c>
      <c r="P6" s="94">
        <f>VLOOKUP($A6,Mobilités!$A$3:$U$209,16,0)/VLOOKUP($A6,Mobilités!$A$3:$U$209,21,0)</f>
        <v>0.31812212738017076</v>
      </c>
      <c r="Q6" s="94">
        <f>VLOOKUP($A6,Mobilités!$A$3:$U$209,17,0)/VLOOKUP($A6,Mobilités!$A$3:$U$209,21,0)</f>
        <v>0.09783322390019698</v>
      </c>
      <c r="R6" s="94">
        <f>VLOOKUP($A6,Mobilités!$A$3:$U$209,18,0)/VLOOKUP($A6,Mobilités!$A$3:$U$209,21,0)</f>
        <v>0.5574523965856861</v>
      </c>
      <c r="S6" s="94">
        <f>VLOOKUP($A6,Mobilités!$A$3:$U$209,19,0)/VLOOKUP($A6,Mobilités!$A$3:$U$209,21,0)</f>
        <v>0.6923834537097834</v>
      </c>
      <c r="T6" s="94">
        <f>VLOOKUP($A6,Mobilités!$A$3:$U$209,20,0)/VLOOKUP($A6,Mobilités!$A$3:$U$209,21,0)</f>
        <v>0.4425476034143138</v>
      </c>
      <c r="U6" s="142"/>
      <c r="V6" s="142"/>
      <c r="W6" s="142"/>
      <c r="X6" s="142"/>
      <c r="Y6" s="142"/>
      <c r="Z6" s="142"/>
      <c r="AA6" s="142"/>
      <c r="AB6" s="142"/>
      <c r="AC6" s="142"/>
      <c r="AD6" s="142"/>
      <c r="AE6" s="142"/>
      <c r="AF6" s="142"/>
      <c r="AG6" s="142"/>
    </row>
    <row r="7" spans="1:33" s="53" customFormat="1" ht="14.25" customHeight="1">
      <c r="A7" s="57">
        <v>11</v>
      </c>
      <c r="B7" s="60" t="s">
        <v>93</v>
      </c>
      <c r="C7" s="140" t="str">
        <f>VLOOKUP($A7,'Caractéristiques des enquêtes'!$A$2:$C$210,3,0)</f>
        <v>EMD</v>
      </c>
      <c r="D7" s="61">
        <v>1979</v>
      </c>
      <c r="E7" s="169">
        <v>158000</v>
      </c>
      <c r="F7" s="63">
        <v>10</v>
      </c>
      <c r="G7" s="167" t="s">
        <v>538</v>
      </c>
      <c r="H7" s="94">
        <f>VLOOKUP($A7,Mobilités!$A$3:$U$209,8,0)/VLOOKUP($A7,Mobilités!$A$3:$U$209,21,0)</f>
        <v>0.404629358335775</v>
      </c>
      <c r="I7" s="94">
        <f>VLOOKUP($A7,Mobilités!$A$3:$U$209,9,0)/VLOOKUP($A7,Mobilités!$A$3:$U$209,21,0)</f>
        <v>0.033108702021681806</v>
      </c>
      <c r="J7" s="94">
        <f>VLOOKUP($A7,Mobilités!$A$3:$U$209,10,0)/VLOOKUP($A7,Mobilités!$A$3:$U$209,21,0)</f>
        <v>0.07031936712569586</v>
      </c>
      <c r="K7" s="94">
        <f>VLOOKUP($A7,Mobilités!$A$3:$U$209,11,0)/VLOOKUP($A7,Mobilités!$A$3:$U$209,21,0)</f>
        <v>0.010840902431878113</v>
      </c>
      <c r="L7" s="94">
        <f>VLOOKUP($A7,Mobilités!$A$3:$U$209,12,0)/VLOOKUP($A7,Mobilités!$A$3:$U$209,21,0)</f>
        <v>0.04687957808379725</v>
      </c>
      <c r="M7" s="94">
        <f>VLOOKUP($A7,Mobilités!$A$3:$U$209,13,0)/VLOOKUP($A7,Mobilités!$A$3:$U$209,21,0)</f>
        <v>0.3017872839144448</v>
      </c>
      <c r="N7" s="94">
        <f>VLOOKUP($A7,Mobilités!$A$3:$U$209,14,0)/VLOOKUP($A7,Mobilités!$A$3:$U$209,21,0)</f>
        <v>0.12159390565484911</v>
      </c>
      <c r="O7" s="94">
        <f>VLOOKUP($A7,Mobilités!$A$3:$U$209,15,0)/VLOOKUP($A7,Mobilités!$A$3:$U$209,21,0)</f>
        <v>0.010840902431878113</v>
      </c>
      <c r="P7" s="94">
        <f>VLOOKUP($A7,Mobilités!$A$3:$U$209,16,0)/VLOOKUP($A7,Mobilités!$A$3:$U$209,21,0)</f>
        <v>0.4377380603574568</v>
      </c>
      <c r="Q7" s="94">
        <f>VLOOKUP($A7,Mobilités!$A$3:$U$209,17,0)/VLOOKUP($A7,Mobilités!$A$3:$U$209,21,0)</f>
        <v>0.08116026955757398</v>
      </c>
      <c r="R7" s="94">
        <f>VLOOKUP($A7,Mobilités!$A$3:$U$209,18,0)/VLOOKUP($A7,Mobilités!$A$3:$U$209,21,0)</f>
        <v>0.42338118956929394</v>
      </c>
      <c r="S7" s="94">
        <f>VLOOKUP($A7,Mobilités!$A$3:$U$209,19,0)/VLOOKUP($A7,Mobilités!$A$3:$U$209,21,0)</f>
        <v>0.595370641664225</v>
      </c>
      <c r="T7" s="94">
        <f>VLOOKUP($A7,Mobilités!$A$3:$U$209,20,0)/VLOOKUP($A7,Mobilités!$A$3:$U$209,21,0)</f>
        <v>0.5766188104307061</v>
      </c>
      <c r="U7" s="142"/>
      <c r="V7" s="142"/>
      <c r="W7" s="142"/>
      <c r="X7" s="142"/>
      <c r="Y7" s="142"/>
      <c r="Z7" s="142"/>
      <c r="AA7" s="142"/>
      <c r="AB7" s="142"/>
      <c r="AC7" s="142"/>
      <c r="AD7" s="142"/>
      <c r="AE7" s="142"/>
      <c r="AF7" s="142"/>
      <c r="AG7" s="142"/>
    </row>
    <row r="8" spans="1:33" s="53" customFormat="1" ht="14.25" customHeight="1">
      <c r="A8" s="57">
        <v>116</v>
      </c>
      <c r="B8" s="60" t="s">
        <v>95</v>
      </c>
      <c r="C8" s="140" t="str">
        <f>VLOOKUP($A8,'Caractéristiques des enquêtes'!$A$2:$C$210,3,0)</f>
        <v>EDGT</v>
      </c>
      <c r="D8" s="61">
        <v>2010</v>
      </c>
      <c r="E8" s="169">
        <v>174000</v>
      </c>
      <c r="F8" s="63">
        <v>33</v>
      </c>
      <c r="G8" s="167" t="s">
        <v>538</v>
      </c>
      <c r="H8" s="94">
        <f>VLOOKUP($A8,Mobilités!$A$3:$U$209,8,0)/VLOOKUP($A8,Mobilités!$A$3:$U$209,21,0)</f>
        <v>0.32973400052673163</v>
      </c>
      <c r="I8" s="94">
        <f>VLOOKUP($A8,Mobilités!$A$3:$U$209,9,0)/VLOOKUP($A8,Mobilités!$A$3:$U$209,21,0)</f>
        <v>0.01896233868843824</v>
      </c>
      <c r="J8" s="94">
        <f>VLOOKUP($A8,Mobilités!$A$3:$U$209,10,0)/VLOOKUP($A8,Mobilités!$A$3:$U$209,21,0)</f>
        <v>0.06136423492230709</v>
      </c>
      <c r="K8" s="94">
        <f>VLOOKUP($A8,Mobilités!$A$3:$U$209,11,0)/VLOOKUP($A8,Mobilités!$A$3:$U$209,21,0)</f>
        <v>0.008954437713984725</v>
      </c>
      <c r="L8" s="94">
        <f>VLOOKUP($A8,Mobilités!$A$3:$U$209,12,0)/VLOOKUP($A8,Mobilités!$A$3:$U$209,21,0)</f>
        <v>0.007900974453515933</v>
      </c>
      <c r="M8" s="94">
        <f>VLOOKUP($A8,Mobilités!$A$3:$U$209,13,0)/VLOOKUP($A8,Mobilités!$A$3:$U$209,21,0)</f>
        <v>0.42322886489333683</v>
      </c>
      <c r="N8" s="94">
        <f>VLOOKUP($A8,Mobilités!$A$3:$U$209,14,0)/VLOOKUP($A8,Mobilités!$A$3:$U$209,21,0)</f>
        <v>0.14116407690281801</v>
      </c>
      <c r="O8" s="94">
        <f>VLOOKUP($A8,Mobilités!$A$3:$U$209,15,0)/VLOOKUP($A8,Mobilités!$A$3:$U$209,21,0)</f>
        <v>0.008691071898867527</v>
      </c>
      <c r="P8" s="94">
        <f>VLOOKUP($A8,Mobilités!$A$3:$U$209,16,0)/VLOOKUP($A8,Mobilités!$A$3:$U$209,21,0)</f>
        <v>0.34869633921516985</v>
      </c>
      <c r="Q8" s="94">
        <f>VLOOKUP($A8,Mobilités!$A$3:$U$209,17,0)/VLOOKUP($A8,Mobilités!$A$3:$U$209,21,0)</f>
        <v>0.07031867263629181</v>
      </c>
      <c r="R8" s="94">
        <f>VLOOKUP($A8,Mobilités!$A$3:$U$209,18,0)/VLOOKUP($A8,Mobilités!$A$3:$U$209,21,0)</f>
        <v>0.5643929417961547</v>
      </c>
      <c r="S8" s="94">
        <f>VLOOKUP($A8,Mobilités!$A$3:$U$209,19,0)/VLOOKUP($A8,Mobilités!$A$3:$U$209,21,0)</f>
        <v>0.6702659994732684</v>
      </c>
      <c r="T8" s="94">
        <f>VLOOKUP($A8,Mobilités!$A$3:$U$209,20,0)/VLOOKUP($A8,Mobilités!$A$3:$U$209,21,0)</f>
        <v>0.4356070582038452</v>
      </c>
      <c r="U8" s="142"/>
      <c r="V8" s="142"/>
      <c r="W8" s="142"/>
      <c r="X8" s="142"/>
      <c r="Y8" s="142"/>
      <c r="Z8" s="142"/>
      <c r="AA8" s="142"/>
      <c r="AB8" s="142"/>
      <c r="AC8" s="142"/>
      <c r="AD8" s="142"/>
      <c r="AE8" s="142"/>
      <c r="AF8" s="142"/>
      <c r="AG8" s="142"/>
    </row>
    <row r="9" spans="1:33" s="53" customFormat="1" ht="14.25" customHeight="1">
      <c r="A9" s="57">
        <v>149</v>
      </c>
      <c r="B9" s="60" t="s">
        <v>98</v>
      </c>
      <c r="C9" s="140" t="str">
        <f>VLOOKUP($A9,'Caractéristiques des enquêtes'!$A$2:$C$210,3,0)</f>
        <v>EDGT</v>
      </c>
      <c r="D9" s="61">
        <v>2010</v>
      </c>
      <c r="E9" s="169">
        <v>160200</v>
      </c>
      <c r="F9" s="63">
        <v>348</v>
      </c>
      <c r="G9" s="167" t="s">
        <v>538</v>
      </c>
      <c r="H9" s="94">
        <f>VLOOKUP($A9,Mobilités!$A$3:$U$209,8,0)/VLOOKUP($A9,Mobilités!$A$3:$U$209,21,0)</f>
        <v>0.2421278374825924</v>
      </c>
      <c r="I9" s="94">
        <f>VLOOKUP($A9,Mobilités!$A$3:$U$209,9,0)/VLOOKUP($A9,Mobilités!$A$3:$U$209,21,0)</f>
        <v>0.014437436272253955</v>
      </c>
      <c r="J9" s="94">
        <f>VLOOKUP($A9,Mobilités!$A$3:$U$209,10,0)/VLOOKUP($A9,Mobilités!$A$3:$U$209,21,0)</f>
        <v>0.003609359068063489</v>
      </c>
      <c r="K9" s="94">
        <f>VLOOKUP($A9,Mobilités!$A$3:$U$209,11,0)/VLOOKUP($A9,Mobilités!$A$3:$U$209,21,0)</f>
        <v>0.04240996904974599</v>
      </c>
      <c r="L9" s="94">
        <f>VLOOKUP($A9,Mobilités!$A$3:$U$209,12,0)/VLOOKUP($A9,Mobilités!$A$3:$U$209,21,0)</f>
        <v>0.001711437758106771</v>
      </c>
      <c r="M9" s="94">
        <f>VLOOKUP($A9,Mobilités!$A$3:$U$209,13,0)/VLOOKUP($A9,Mobilités!$A$3:$U$209,21,0)</f>
        <v>0.5377945011414599</v>
      </c>
      <c r="N9" s="94">
        <f>VLOOKUP($A9,Mobilités!$A$3:$U$209,14,0)/VLOOKUP($A9,Mobilités!$A$3:$U$209,21,0)</f>
        <v>0.1524954206256824</v>
      </c>
      <c r="O9" s="94">
        <f>VLOOKUP($A9,Mobilités!$A$3:$U$209,15,0)/VLOOKUP($A9,Mobilités!$A$3:$U$209,21,0)</f>
        <v>0.0054140386020952325</v>
      </c>
      <c r="P9" s="94">
        <f>VLOOKUP($A9,Mobilités!$A$3:$U$209,16,0)/VLOOKUP($A9,Mobilités!$A$3:$U$209,21,0)</f>
        <v>0.25656527375484633</v>
      </c>
      <c r="Q9" s="94">
        <f>VLOOKUP($A9,Mobilités!$A$3:$U$209,17,0)/VLOOKUP($A9,Mobilités!$A$3:$U$209,21,0)</f>
        <v>0.04601932811780948</v>
      </c>
      <c r="R9" s="94">
        <f>VLOOKUP($A9,Mobilités!$A$3:$U$209,18,0)/VLOOKUP($A9,Mobilités!$A$3:$U$209,21,0)</f>
        <v>0.6902899217671422</v>
      </c>
      <c r="S9" s="94">
        <f>VLOOKUP($A9,Mobilités!$A$3:$U$209,19,0)/VLOOKUP($A9,Mobilités!$A$3:$U$209,21,0)</f>
        <v>0.7578721625174076</v>
      </c>
      <c r="T9" s="94">
        <f>VLOOKUP($A9,Mobilités!$A$3:$U$209,20,0)/VLOOKUP($A9,Mobilités!$A$3:$U$209,21,0)</f>
        <v>0.3097100782328578</v>
      </c>
      <c r="U9" s="142"/>
      <c r="V9" s="142"/>
      <c r="W9" s="142"/>
      <c r="X9" s="142"/>
      <c r="Y9" s="142"/>
      <c r="Z9" s="142"/>
      <c r="AA9" s="142"/>
      <c r="AB9" s="142"/>
      <c r="AC9" s="142"/>
      <c r="AD9" s="142"/>
      <c r="AE9" s="142"/>
      <c r="AF9" s="142"/>
      <c r="AG9" s="142"/>
    </row>
    <row r="10" spans="1:33" s="53" customFormat="1" ht="14.25" customHeight="1">
      <c r="A10" s="57">
        <v>150</v>
      </c>
      <c r="B10" s="60" t="s">
        <v>100</v>
      </c>
      <c r="C10" s="140" t="str">
        <f>VLOOKUP($A10,'Caractéristiques des enquêtes'!$A$2:$C$210,3,0)</f>
        <v>EDGT</v>
      </c>
      <c r="D10" s="61">
        <v>2010</v>
      </c>
      <c r="E10" s="169">
        <v>334200</v>
      </c>
      <c r="F10" s="63">
        <v>381</v>
      </c>
      <c r="G10" s="167" t="s">
        <v>538</v>
      </c>
      <c r="H10" s="94">
        <f>VLOOKUP($A10,Mobilités!$A$3:$U$209,8,0)/VLOOKUP($A10,Mobilités!$A$3:$U$209,21,0)</f>
        <v>0.29062930484158184</v>
      </c>
      <c r="I10" s="94">
        <f>VLOOKUP($A10,Mobilités!$A$3:$U$209,9,0)/VLOOKUP($A10,Mobilités!$A$3:$U$209,21,0)</f>
        <v>0.01707937147912957</v>
      </c>
      <c r="J10" s="94">
        <f>VLOOKUP($A10,Mobilités!$A$3:$U$209,10,0)/VLOOKUP($A10,Mobilités!$A$3:$U$209,21,0)</f>
        <v>0.035558691440155006</v>
      </c>
      <c r="K10" s="94">
        <f>VLOOKUP($A10,Mobilités!$A$3:$U$209,11,0)/VLOOKUP($A10,Mobilités!$A$3:$U$209,21,0)</f>
        <v>0.02379912419222973</v>
      </c>
      <c r="L10" s="94">
        <f>VLOOKUP($A10,Mobilités!$A$3:$U$209,12,0)/VLOOKUP($A10,Mobilités!$A$3:$U$209,21,0)</f>
        <v>0.0051966087647974555</v>
      </c>
      <c r="M10" s="94">
        <f>VLOOKUP($A10,Mobilités!$A$3:$U$209,13,0)/VLOOKUP($A10,Mobilités!$A$3:$U$209,21,0)</f>
        <v>0.47430254566631946</v>
      </c>
      <c r="N10" s="94">
        <f>VLOOKUP($A10,Mobilités!$A$3:$U$209,14,0)/VLOOKUP($A10,Mobilités!$A$3:$U$209,21,0)</f>
        <v>0.14615462150992845</v>
      </c>
      <c r="O10" s="94">
        <f>VLOOKUP($A10,Mobilités!$A$3:$U$209,15,0)/VLOOKUP($A10,Mobilités!$A$3:$U$209,21,0)</f>
        <v>0.007279732105858505</v>
      </c>
      <c r="P10" s="94">
        <f>VLOOKUP($A10,Mobilités!$A$3:$U$209,16,0)/VLOOKUP($A10,Mobilités!$A$3:$U$209,21,0)</f>
        <v>0.3077086763207114</v>
      </c>
      <c r="Q10" s="94">
        <f>VLOOKUP($A10,Mobilités!$A$3:$U$209,17,0)/VLOOKUP($A10,Mobilités!$A$3:$U$209,21,0)</f>
        <v>0.059357815632384736</v>
      </c>
      <c r="R10" s="94">
        <f>VLOOKUP($A10,Mobilités!$A$3:$U$209,18,0)/VLOOKUP($A10,Mobilités!$A$3:$U$209,21,0)</f>
        <v>0.620457167176248</v>
      </c>
      <c r="S10" s="94">
        <f>VLOOKUP($A10,Mobilités!$A$3:$U$209,19,0)/VLOOKUP($A10,Mobilités!$A$3:$U$209,21,0)</f>
        <v>0.7093706951584181</v>
      </c>
      <c r="T10" s="94">
        <f>VLOOKUP($A10,Mobilités!$A$3:$U$209,20,0)/VLOOKUP($A10,Mobilités!$A$3:$U$209,21,0)</f>
        <v>0.37954283282375206</v>
      </c>
      <c r="U10" s="142"/>
      <c r="V10" s="142"/>
      <c r="W10" s="142"/>
      <c r="X10" s="142"/>
      <c r="Y10" s="142"/>
      <c r="Z10" s="142"/>
      <c r="AA10" s="142"/>
      <c r="AB10" s="142"/>
      <c r="AC10" s="142"/>
      <c r="AD10" s="142"/>
      <c r="AE10" s="142"/>
      <c r="AF10" s="142"/>
      <c r="AG10" s="142"/>
    </row>
    <row r="11" spans="1:33" s="53" customFormat="1" ht="14.25" customHeight="1">
      <c r="A11" s="57">
        <v>29</v>
      </c>
      <c r="B11" s="60" t="s">
        <v>102</v>
      </c>
      <c r="C11" s="140" t="str">
        <f>VLOOKUP($A11,'Caractéristiques des enquêtes'!$A$2:$C$210,3,0)</f>
        <v>EMD</v>
      </c>
      <c r="D11" s="61">
        <v>1989</v>
      </c>
      <c r="E11" s="169">
        <v>199000</v>
      </c>
      <c r="F11" s="63">
        <v>16</v>
      </c>
      <c r="G11" s="167" t="s">
        <v>538</v>
      </c>
      <c r="H11" s="94">
        <f>VLOOKUP($A11,Mobilités!$A$3:$U$209,8,0)/VLOOKUP($A11,Mobilités!$A$3:$U$209,21,0)</f>
        <v>0.26116625310173697</v>
      </c>
      <c r="I11" s="94">
        <f>VLOOKUP($A11,Mobilités!$A$3:$U$209,9,0)/VLOOKUP($A11,Mobilités!$A$3:$U$209,21,0)</f>
        <v>0.03598014888337469</v>
      </c>
      <c r="J11" s="94">
        <f>VLOOKUP($A11,Mobilités!$A$3:$U$209,10,0)/VLOOKUP($A11,Mobilités!$A$3:$U$209,21,0)</f>
        <v>0.1141439205955335</v>
      </c>
      <c r="K11" s="94">
        <f>VLOOKUP($A11,Mobilités!$A$3:$U$209,11,0)/VLOOKUP($A11,Mobilités!$A$3:$U$209,21,0)</f>
        <v>0.006513647642679901</v>
      </c>
      <c r="L11" s="94">
        <f>VLOOKUP($A11,Mobilités!$A$3:$U$209,12,0)/VLOOKUP($A11,Mobilités!$A$3:$U$209,21,0)</f>
        <v>0.020471464019851116</v>
      </c>
      <c r="M11" s="94">
        <f>VLOOKUP($A11,Mobilités!$A$3:$U$209,13,0)/VLOOKUP($A11,Mobilités!$A$3:$U$209,21,0)</f>
        <v>0.43052109181141435</v>
      </c>
      <c r="N11" s="94">
        <f>VLOOKUP($A11,Mobilités!$A$3:$U$209,14,0)/VLOOKUP($A11,Mobilités!$A$3:$U$209,21,0)</f>
        <v>0.12562034739454095</v>
      </c>
      <c r="O11" s="94">
        <f>VLOOKUP($A11,Mobilités!$A$3:$U$209,15,0)/VLOOKUP($A11,Mobilités!$A$3:$U$209,21,0)</f>
        <v>0.005583126550868485</v>
      </c>
      <c r="P11" s="94">
        <f>VLOOKUP($A11,Mobilités!$A$3:$U$209,16,0)/VLOOKUP($A11,Mobilités!$A$3:$U$209,21,0)</f>
        <v>0.2971464019851116</v>
      </c>
      <c r="Q11" s="94">
        <f>VLOOKUP($A11,Mobilités!$A$3:$U$209,17,0)/VLOOKUP($A11,Mobilités!$A$3:$U$209,21,0)</f>
        <v>0.1206575682382134</v>
      </c>
      <c r="R11" s="94">
        <f>VLOOKUP($A11,Mobilités!$A$3:$U$209,18,0)/VLOOKUP($A11,Mobilités!$A$3:$U$209,21,0)</f>
        <v>0.5561414392059553</v>
      </c>
      <c r="S11" s="94">
        <f>VLOOKUP($A11,Mobilités!$A$3:$U$209,19,0)/VLOOKUP($A11,Mobilités!$A$3:$U$209,21,0)</f>
        <v>0.738833746898263</v>
      </c>
      <c r="T11" s="94">
        <f>VLOOKUP($A11,Mobilités!$A$3:$U$209,20,0)/VLOOKUP($A11,Mobilités!$A$3:$U$209,21,0)</f>
        <v>0.44385856079404473</v>
      </c>
      <c r="U11" s="142"/>
      <c r="V11" s="142"/>
      <c r="W11" s="142"/>
      <c r="X11" s="142"/>
      <c r="Y11" s="142"/>
      <c r="Z11" s="142"/>
      <c r="AA11" s="142"/>
      <c r="AB11" s="142"/>
      <c r="AC11" s="142"/>
      <c r="AD11" s="142"/>
      <c r="AE11" s="142"/>
      <c r="AF11" s="142"/>
      <c r="AG11" s="142"/>
    </row>
    <row r="12" spans="1:33" s="53" customFormat="1" ht="14.25" customHeight="1">
      <c r="A12" s="57">
        <v>127</v>
      </c>
      <c r="B12" s="60" t="s">
        <v>105</v>
      </c>
      <c r="C12" s="140" t="str">
        <f>VLOOKUP($A12,'Caractéristiques des enquêtes'!$A$2:$C$210,3,0)</f>
        <v>EDGT</v>
      </c>
      <c r="D12" s="61">
        <v>2012</v>
      </c>
      <c r="E12" s="169">
        <v>256000</v>
      </c>
      <c r="F12" s="63">
        <v>34</v>
      </c>
      <c r="G12" s="167" t="s">
        <v>538</v>
      </c>
      <c r="H12" s="94">
        <f>VLOOKUP($A12,Mobilités!$A$3:$U$209,8,0)/VLOOKUP($A12,Mobilités!$A$3:$U$209,21,0)</f>
        <v>0.2627774909654104</v>
      </c>
      <c r="I12" s="94">
        <f>VLOOKUP($A12,Mobilités!$A$3:$U$209,9,0)/VLOOKUP($A12,Mobilités!$A$3:$U$209,21,0)</f>
        <v>0.030717604543107898</v>
      </c>
      <c r="J12" s="94">
        <f>VLOOKUP($A12,Mobilités!$A$3:$U$209,10,0)/VLOOKUP($A12,Mobilités!$A$3:$U$209,21,0)</f>
        <v>0.07279297883324728</v>
      </c>
      <c r="K12" s="94">
        <f>VLOOKUP($A12,Mobilités!$A$3:$U$209,11,0)/VLOOKUP($A12,Mobilités!$A$3:$U$209,21,0)</f>
        <v>0.009550851832731027</v>
      </c>
      <c r="L12" s="94">
        <f>VLOOKUP($A12,Mobilités!$A$3:$U$209,12,0)/VLOOKUP($A12,Mobilités!$A$3:$U$209,21,0)</f>
        <v>0.008776458440887971</v>
      </c>
      <c r="M12" s="94">
        <f>VLOOKUP($A12,Mobilités!$A$3:$U$209,13,0)/VLOOKUP($A12,Mobilités!$A$3:$U$209,21,0)</f>
        <v>0.4716055756324212</v>
      </c>
      <c r="N12" s="94">
        <f>VLOOKUP($A12,Mobilités!$A$3:$U$209,14,0)/VLOOKUP($A12,Mobilités!$A$3:$U$209,21,0)</f>
        <v>0.13164687661331956</v>
      </c>
      <c r="O12" s="94">
        <f>VLOOKUP($A12,Mobilités!$A$3:$U$209,15,0)/VLOOKUP($A12,Mobilités!$A$3:$U$209,21,0)</f>
        <v>0.012132163138874549</v>
      </c>
      <c r="P12" s="94">
        <f>VLOOKUP($A12,Mobilités!$A$3:$U$209,16,0)/VLOOKUP($A12,Mobilités!$A$3:$U$209,21,0)</f>
        <v>0.2934950955085183</v>
      </c>
      <c r="Q12" s="94">
        <f>VLOOKUP($A12,Mobilités!$A$3:$U$209,17,0)/VLOOKUP($A12,Mobilités!$A$3:$U$209,21,0)</f>
        <v>0.08234383066597831</v>
      </c>
      <c r="R12" s="94">
        <f>VLOOKUP($A12,Mobilités!$A$3:$U$209,18,0)/VLOOKUP($A12,Mobilités!$A$3:$U$209,21,0)</f>
        <v>0.6032524522457408</v>
      </c>
      <c r="S12" s="94">
        <f>VLOOKUP($A12,Mobilités!$A$3:$U$209,19,0)/VLOOKUP($A12,Mobilités!$A$3:$U$209,21,0)</f>
        <v>0.7372225090345895</v>
      </c>
      <c r="T12" s="94">
        <f>VLOOKUP($A12,Mobilités!$A$3:$U$209,20,0)/VLOOKUP($A12,Mobilités!$A$3:$U$209,21,0)</f>
        <v>0.39674754775425924</v>
      </c>
      <c r="U12" s="142"/>
      <c r="V12" s="142"/>
      <c r="W12" s="142"/>
      <c r="X12" s="142"/>
      <c r="Y12" s="142"/>
      <c r="Z12" s="142"/>
      <c r="AA12" s="142"/>
      <c r="AB12" s="142"/>
      <c r="AC12" s="142"/>
      <c r="AD12" s="142"/>
      <c r="AE12" s="142"/>
      <c r="AF12" s="142"/>
      <c r="AG12" s="142"/>
    </row>
    <row r="13" spans="1:33" s="53" customFormat="1" ht="14.25" customHeight="1">
      <c r="A13" s="57">
        <v>207</v>
      </c>
      <c r="B13" s="195" t="s">
        <v>608</v>
      </c>
      <c r="C13" s="203" t="s">
        <v>542</v>
      </c>
      <c r="D13" s="197">
        <v>2022</v>
      </c>
      <c r="E13" s="204">
        <v>477100</v>
      </c>
      <c r="F13" s="206">
        <v>99</v>
      </c>
      <c r="G13" s="205" t="s">
        <v>538</v>
      </c>
      <c r="H13" s="94">
        <f>VLOOKUP($A13,Mobilités!$A$3:$U$209,8,0)/VLOOKUP($A13,Mobilités!$A$3:$U$209,21,0)</f>
        <v>0.27908144586744593</v>
      </c>
      <c r="I13" s="94">
        <f>VLOOKUP($A13,Mobilités!$A$3:$U$209,9,0)/VLOOKUP($A13,Mobilités!$A$3:$U$209,21,0)</f>
        <v>0.04563288289017978</v>
      </c>
      <c r="J13" s="94">
        <f>VLOOKUP($A13,Mobilités!$A$3:$U$209,10,0)/VLOOKUP($A13,Mobilités!$A$3:$U$209,21,0)</f>
        <v>0.058459335383060265</v>
      </c>
      <c r="K13" s="94">
        <f>VLOOKUP($A13,Mobilités!$A$3:$U$209,11,0)/VLOOKUP($A13,Mobilités!$A$3:$U$209,21,0)</f>
        <v>0.021023200360268127</v>
      </c>
      <c r="L13" s="94">
        <f>VLOOKUP($A13,Mobilités!$A$3:$U$209,12,0)/VLOOKUP($A13,Mobilités!$A$3:$U$209,21,0)</f>
        <v>0.006230176343472894</v>
      </c>
      <c r="M13" s="94">
        <f>VLOOKUP($A13,Mobilités!$A$3:$U$209,13,0)/VLOOKUP($A13,Mobilités!$A$3:$U$209,21,0)</f>
        <v>0.46681289060095443</v>
      </c>
      <c r="N13" s="94">
        <f>VLOOKUP($A13,Mobilités!$A$3:$U$209,14,0)/VLOOKUP($A13,Mobilités!$A$3:$U$209,21,0)</f>
        <v>0.1113947754641854</v>
      </c>
      <c r="O13" s="94">
        <f>VLOOKUP($A13,Mobilités!$A$3:$U$209,15,0)/VLOOKUP($A13,Mobilités!$A$3:$U$209,21,0)</f>
        <v>0.011365293090433132</v>
      </c>
      <c r="P13" s="94">
        <f>VLOOKUP($A13,Mobilités!$A$3:$U$209,16,0)/VLOOKUP($A13,Mobilités!$A$3:$U$209,21,0)</f>
        <v>0.3247143287576257</v>
      </c>
      <c r="Q13" s="94">
        <f>VLOOKUP($A13,Mobilités!$A$3:$U$209,17,0)/VLOOKUP($A13,Mobilités!$A$3:$U$209,21,0)</f>
        <v>0.07948253574332839</v>
      </c>
      <c r="R13" s="94">
        <f>VLOOKUP($A13,Mobilités!$A$3:$U$209,18,0)/VLOOKUP($A13,Mobilités!$A$3:$U$209,21,0)</f>
        <v>0.5782076660651398</v>
      </c>
      <c r="S13" s="94">
        <f>VLOOKUP($A13,Mobilités!$A$3:$U$209,19,0)/VLOOKUP($A13,Mobilités!$A$3:$U$209,21,0)</f>
        <v>0.720918554132554</v>
      </c>
      <c r="T13" s="94">
        <f>VLOOKUP($A13,Mobilités!$A$3:$U$209,20,0)/VLOOKUP($A13,Mobilités!$A$3:$U$209,21,0)</f>
        <v>0.4217923339348601</v>
      </c>
      <c r="U13" s="142"/>
      <c r="V13" s="142"/>
      <c r="W13" s="142"/>
      <c r="X13" s="142"/>
      <c r="Y13" s="142"/>
      <c r="Z13" s="142"/>
      <c r="AA13" s="142"/>
      <c r="AB13" s="142"/>
      <c r="AC13" s="142"/>
      <c r="AD13" s="142"/>
      <c r="AE13" s="142"/>
      <c r="AF13" s="142"/>
      <c r="AG13" s="142"/>
    </row>
    <row r="14" spans="1:33" s="53" customFormat="1" ht="14.25" customHeight="1">
      <c r="A14" s="57">
        <v>96</v>
      </c>
      <c r="B14" s="60" t="s">
        <v>108</v>
      </c>
      <c r="C14" s="140" t="str">
        <f>VLOOKUP($A14,'Caractéristiques des enquêtes'!$A$2:$C$210,3,0)</f>
        <v>EDGT</v>
      </c>
      <c r="D14" s="61">
        <v>2007</v>
      </c>
      <c r="E14" s="169">
        <v>128000</v>
      </c>
      <c r="F14" s="63">
        <v>26</v>
      </c>
      <c r="G14" s="167" t="s">
        <v>538</v>
      </c>
      <c r="H14" s="94">
        <f>VLOOKUP($A14,Mobilités!$A$3:$U$209,8,0)/VLOOKUP($A14,Mobilités!$A$3:$U$209,21,0)</f>
        <v>0.25631313131313127</v>
      </c>
      <c r="I14" s="94">
        <f>VLOOKUP($A14,Mobilités!$A$3:$U$209,9,0)/VLOOKUP($A14,Mobilités!$A$3:$U$209,21,0)</f>
        <v>0.014141414141414142</v>
      </c>
      <c r="J14" s="94">
        <f>VLOOKUP($A14,Mobilités!$A$3:$U$209,10,0)/VLOOKUP($A14,Mobilités!$A$3:$U$209,21,0)</f>
        <v>0.01691919191919192</v>
      </c>
      <c r="K14" s="94">
        <f>VLOOKUP($A14,Mobilités!$A$3:$U$209,11,0)/VLOOKUP($A14,Mobilités!$A$3:$U$209,21,0)</f>
        <v>0.02196969696969697</v>
      </c>
      <c r="L14" s="94">
        <f>VLOOKUP($A14,Mobilités!$A$3:$U$209,12,0)/VLOOKUP($A14,Mobilités!$A$3:$U$209,21,0)</f>
        <v>0.02196969696969697</v>
      </c>
      <c r="M14" s="94">
        <f>VLOOKUP($A14,Mobilités!$A$3:$U$209,13,0)/VLOOKUP($A14,Mobilités!$A$3:$U$209,21,0)</f>
        <v>0.49393939393939396</v>
      </c>
      <c r="N14" s="94">
        <f>VLOOKUP($A14,Mobilités!$A$3:$U$209,14,0)/VLOOKUP($A14,Mobilités!$A$3:$U$209,21,0)</f>
        <v>0.14090909090909093</v>
      </c>
      <c r="O14" s="94">
        <f>VLOOKUP($A14,Mobilités!$A$3:$U$209,15,0)/VLOOKUP($A14,Mobilités!$A$3:$U$209,21,0)</f>
        <v>0.03383838383838384</v>
      </c>
      <c r="P14" s="94">
        <f>VLOOKUP($A14,Mobilités!$A$3:$U$209,16,0)/VLOOKUP($A14,Mobilités!$A$3:$U$209,21,0)</f>
        <v>0.27045454545454545</v>
      </c>
      <c r="Q14" s="94">
        <f>VLOOKUP($A14,Mobilités!$A$3:$U$209,17,0)/VLOOKUP($A14,Mobilités!$A$3:$U$209,21,0)</f>
        <v>0.03888888888888889</v>
      </c>
      <c r="R14" s="94">
        <f>VLOOKUP($A14,Mobilités!$A$3:$U$209,18,0)/VLOOKUP($A14,Mobilités!$A$3:$U$209,21,0)</f>
        <v>0.6348484848484849</v>
      </c>
      <c r="S14" s="94">
        <f>VLOOKUP($A14,Mobilités!$A$3:$U$209,19,0)/VLOOKUP($A14,Mobilités!$A$3:$U$209,21,0)</f>
        <v>0.7436868686868686</v>
      </c>
      <c r="T14" s="94">
        <f>VLOOKUP($A14,Mobilités!$A$3:$U$209,20,0)/VLOOKUP($A14,Mobilités!$A$3:$U$209,21,0)</f>
        <v>0.36515151515151495</v>
      </c>
      <c r="U14" s="142"/>
      <c r="V14" s="142"/>
      <c r="W14" s="142"/>
      <c r="X14" s="142"/>
      <c r="Y14" s="142"/>
      <c r="Z14" s="142"/>
      <c r="AA14" s="142"/>
      <c r="AB14" s="142"/>
      <c r="AC14" s="142"/>
      <c r="AD14" s="142"/>
      <c r="AE14" s="142"/>
      <c r="AF14" s="142"/>
      <c r="AG14" s="142"/>
    </row>
    <row r="15" spans="1:33" s="53" customFormat="1" ht="14.25" customHeight="1">
      <c r="A15" s="57">
        <v>174</v>
      </c>
      <c r="B15" s="60" t="s">
        <v>509</v>
      </c>
      <c r="C15" s="140" t="str">
        <f>VLOOKUP($A15,'Caractéristiques des enquêtes'!$A$2:$C$210,3,0)</f>
        <v>EDGT</v>
      </c>
      <c r="D15" s="61">
        <v>2016</v>
      </c>
      <c r="E15" s="169">
        <v>163400</v>
      </c>
      <c r="F15" s="63">
        <v>39</v>
      </c>
      <c r="G15" s="167" t="s">
        <v>538</v>
      </c>
      <c r="H15" s="94">
        <f>VLOOKUP($A15,Mobilités!$A$3:$U$209,8,0)/VLOOKUP($A15,Mobilités!$A$3:$U$209,21,0)</f>
        <v>0.22817059378240612</v>
      </c>
      <c r="I15" s="94">
        <f>VLOOKUP($A15,Mobilités!$A$3:$U$209,9,0)/VLOOKUP($A15,Mobilités!$A$3:$U$209,21,0)</f>
        <v>0.01597789411355583</v>
      </c>
      <c r="J15" s="94">
        <f>VLOOKUP($A15,Mobilités!$A$3:$U$209,10,0)/VLOOKUP($A15,Mobilités!$A$3:$U$209,21,0)</f>
        <v>0.05517072849798397</v>
      </c>
      <c r="K15" s="94">
        <f>VLOOKUP($A15,Mobilités!$A$3:$U$209,11,0)/VLOOKUP($A15,Mobilités!$A$3:$U$209,21,0)</f>
        <v>0.013628203802738798</v>
      </c>
      <c r="L15" s="94">
        <f>VLOOKUP($A15,Mobilités!$A$3:$U$209,12,0)/VLOOKUP($A15,Mobilités!$A$3:$U$209,21,0)</f>
        <v>0.0212286687281283</v>
      </c>
      <c r="M15" s="94">
        <f>VLOOKUP($A15,Mobilités!$A$3:$U$209,13,0)/VLOOKUP($A15,Mobilités!$A$3:$U$209,21,0)</f>
        <v>0.5074453853648756</v>
      </c>
      <c r="N15" s="94">
        <f>VLOOKUP($A15,Mobilités!$A$3:$U$209,14,0)/VLOOKUP($A15,Mobilités!$A$3:$U$209,21,0)</f>
        <v>0.14399215516728228</v>
      </c>
      <c r="O15" s="94">
        <f>VLOOKUP($A15,Mobilités!$A$3:$U$209,15,0)/VLOOKUP($A15,Mobilités!$A$3:$U$209,21,0)</f>
        <v>0.014386370543029096</v>
      </c>
      <c r="P15" s="94">
        <f>VLOOKUP($A15,Mobilités!$A$3:$U$209,16,0)/VLOOKUP($A15,Mobilités!$A$3:$U$209,21,0)</f>
        <v>0.24414848789596197</v>
      </c>
      <c r="Q15" s="94">
        <f>VLOOKUP($A15,Mobilités!$A$3:$U$209,17,0)/VLOOKUP($A15,Mobilités!$A$3:$U$209,21,0)</f>
        <v>0.06879893230072277</v>
      </c>
      <c r="R15" s="94">
        <f>VLOOKUP($A15,Mobilités!$A$3:$U$209,18,0)/VLOOKUP($A15,Mobilités!$A$3:$U$209,21,0)</f>
        <v>0.6514375405321579</v>
      </c>
      <c r="S15" s="94">
        <f>VLOOKUP($A15,Mobilités!$A$3:$U$209,19,0)/VLOOKUP($A15,Mobilités!$A$3:$U$209,21,0)</f>
        <v>0.7718294062175939</v>
      </c>
      <c r="T15" s="94">
        <f>VLOOKUP($A15,Mobilités!$A$3:$U$209,20,0)/VLOOKUP($A15,Mobilités!$A$3:$U$209,21,0)</f>
        <v>0.3485624594678421</v>
      </c>
      <c r="U15" s="142"/>
      <c r="V15" s="142"/>
      <c r="W15" s="142"/>
      <c r="X15" s="142"/>
      <c r="Y15" s="142"/>
      <c r="Z15" s="142"/>
      <c r="AA15" s="142"/>
      <c r="AB15" s="142"/>
      <c r="AC15" s="142"/>
      <c r="AD15" s="142"/>
      <c r="AE15" s="142"/>
      <c r="AF15" s="142"/>
      <c r="AG15" s="142"/>
    </row>
    <row r="16" spans="1:33" s="53" customFormat="1" ht="14.25" customHeight="1">
      <c r="A16" s="57">
        <v>175</v>
      </c>
      <c r="B16" s="60" t="s">
        <v>515</v>
      </c>
      <c r="C16" s="140" t="str">
        <f>VLOOKUP($A16,'Caractéristiques des enquêtes'!$A$2:$C$210,3,0)</f>
        <v>EDGT</v>
      </c>
      <c r="D16" s="61">
        <v>2016</v>
      </c>
      <c r="E16" s="169">
        <v>312900</v>
      </c>
      <c r="F16" s="63">
        <v>163</v>
      </c>
      <c r="G16" s="167" t="s">
        <v>538</v>
      </c>
      <c r="H16" s="94">
        <f>VLOOKUP($A16,Mobilités!$A$3:$U$209,8,0)/VLOOKUP($A16,Mobilités!$A$3:$U$209,21,0)</f>
        <v>0.2487614313339761</v>
      </c>
      <c r="I16" s="94">
        <f>VLOOKUP($A16,Mobilités!$A$3:$U$209,9,0)/VLOOKUP($A16,Mobilités!$A$3:$U$209,21,0)</f>
        <v>0.013734319358452082</v>
      </c>
      <c r="J16" s="94">
        <f>VLOOKUP($A16,Mobilités!$A$3:$U$209,10,0)/VLOOKUP($A16,Mobilités!$A$3:$U$209,21,0)</f>
        <v>0.02965041434231865</v>
      </c>
      <c r="K16" s="94">
        <f>VLOOKUP($A16,Mobilités!$A$3:$U$209,11,0)/VLOOKUP($A16,Mobilités!$A$3:$U$209,21,0)</f>
        <v>0.023294564787311706</v>
      </c>
      <c r="L16" s="94">
        <f>VLOOKUP($A16,Mobilités!$A$3:$U$209,12,0)/VLOOKUP($A16,Mobilités!$A$3:$U$209,21,0)</f>
        <v>0.007158341739067438</v>
      </c>
      <c r="M16" s="94">
        <f>VLOOKUP($A16,Mobilités!$A$3:$U$209,13,0)/VLOOKUP($A16,Mobilités!$A$3:$U$209,21,0)</f>
        <v>0.534785807034067</v>
      </c>
      <c r="N16" s="94">
        <f>VLOOKUP($A16,Mobilités!$A$3:$U$209,14,0)/VLOOKUP($A16,Mobilités!$A$3:$U$209,21,0)</f>
        <v>0.13342268489364192</v>
      </c>
      <c r="O16" s="94">
        <f>VLOOKUP($A16,Mobilités!$A$3:$U$209,15,0)/VLOOKUP($A16,Mobilités!$A$3:$U$209,21,0)</f>
        <v>0.00919243651116523</v>
      </c>
      <c r="P16" s="94">
        <f>VLOOKUP($A16,Mobilités!$A$3:$U$209,16,0)/VLOOKUP($A16,Mobilités!$A$3:$U$209,21,0)</f>
        <v>0.2624957506924282</v>
      </c>
      <c r="Q16" s="94">
        <f>VLOOKUP($A16,Mobilités!$A$3:$U$209,17,0)/VLOOKUP($A16,Mobilités!$A$3:$U$209,21,0)</f>
        <v>0.05294497912963036</v>
      </c>
      <c r="R16" s="94">
        <f>VLOOKUP($A16,Mobilités!$A$3:$U$209,18,0)/VLOOKUP($A16,Mobilités!$A$3:$U$209,21,0)</f>
        <v>0.6682084919277088</v>
      </c>
      <c r="S16" s="94">
        <f>VLOOKUP($A16,Mobilités!$A$3:$U$209,19,0)/VLOOKUP($A16,Mobilités!$A$3:$U$209,21,0)</f>
        <v>0.7512385686660239</v>
      </c>
      <c r="T16" s="94">
        <f>VLOOKUP($A16,Mobilités!$A$3:$U$209,20,0)/VLOOKUP($A16,Mobilités!$A$3:$U$209,21,0)</f>
        <v>0.3317915080722912</v>
      </c>
      <c r="U16" s="142"/>
      <c r="V16" s="142"/>
      <c r="W16" s="142"/>
      <c r="X16" s="142"/>
      <c r="Y16" s="142"/>
      <c r="Z16" s="142"/>
      <c r="AA16" s="142"/>
      <c r="AB16" s="142"/>
      <c r="AC16" s="142"/>
      <c r="AD16" s="142"/>
      <c r="AE16" s="142"/>
      <c r="AF16" s="142"/>
      <c r="AG16" s="142"/>
    </row>
    <row r="17" spans="1:33" s="53" customFormat="1" ht="14.25" customHeight="1">
      <c r="A17" s="57">
        <v>176</v>
      </c>
      <c r="B17" s="60" t="s">
        <v>510</v>
      </c>
      <c r="C17" s="140" t="str">
        <f>VLOOKUP($A17,'Caractéristiques des enquêtes'!$A$2:$C$210,3,0)</f>
        <v>EDGT</v>
      </c>
      <c r="D17" s="61">
        <v>2016</v>
      </c>
      <c r="E17" s="169">
        <v>476300</v>
      </c>
      <c r="F17" s="63">
        <v>202</v>
      </c>
      <c r="G17" s="167" t="s">
        <v>538</v>
      </c>
      <c r="H17" s="94">
        <f>VLOOKUP($A17,Mobilités!$A$3:$U$209,8,0)/VLOOKUP($A17,Mobilités!$A$3:$U$209,21,0)</f>
        <v>0.242204699775208</v>
      </c>
      <c r="I17" s="94">
        <f>VLOOKUP($A17,Mobilités!$A$3:$U$209,9,0)/VLOOKUP($A17,Mobilités!$A$3:$U$209,21,0)</f>
        <v>0.014446362772589278</v>
      </c>
      <c r="J17" s="94">
        <f>VLOOKUP($A17,Mobilités!$A$3:$U$209,10,0)/VLOOKUP($A17,Mobilités!$A$3:$U$209,21,0)</f>
        <v>0.037777224166299736</v>
      </c>
      <c r="K17" s="94">
        <f>VLOOKUP($A17,Mobilités!$A$3:$U$209,11,0)/VLOOKUP($A17,Mobilités!$A$3:$U$209,21,0)</f>
        <v>0.020216796829737434</v>
      </c>
      <c r="L17" s="94">
        <f>VLOOKUP($A17,Mobilités!$A$3:$U$209,12,0)/VLOOKUP($A17,Mobilités!$A$3:$U$209,21,0)</f>
        <v>0.011639359458645223</v>
      </c>
      <c r="M17" s="94">
        <f>VLOOKUP($A17,Mobilités!$A$3:$U$209,13,0)/VLOOKUP($A17,Mobilités!$A$3:$U$209,21,0)</f>
        <v>0.5260799286227434</v>
      </c>
      <c r="N17" s="94">
        <f>VLOOKUP($A17,Mobilités!$A$3:$U$209,14,0)/VLOOKUP($A17,Mobilités!$A$3:$U$209,21,0)</f>
        <v>0.13678999327941416</v>
      </c>
      <c r="O17" s="94">
        <f>VLOOKUP($A17,Mobilités!$A$3:$U$209,15,0)/VLOOKUP($A17,Mobilités!$A$3:$U$209,21,0)</f>
        <v>0.010845635095362795</v>
      </c>
      <c r="P17" s="94">
        <f>VLOOKUP($A17,Mobilités!$A$3:$U$209,16,0)/VLOOKUP($A17,Mobilités!$A$3:$U$209,21,0)</f>
        <v>0.25665106254779724</v>
      </c>
      <c r="Q17" s="94">
        <f>VLOOKUP($A17,Mobilités!$A$3:$U$209,17,0)/VLOOKUP($A17,Mobilités!$A$3:$U$209,21,0)</f>
        <v>0.05799402099603717</v>
      </c>
      <c r="R17" s="94">
        <f>VLOOKUP($A17,Mobilités!$A$3:$U$209,18,0)/VLOOKUP($A17,Mobilités!$A$3:$U$209,21,0)</f>
        <v>0.6628699219021577</v>
      </c>
      <c r="S17" s="94">
        <f>VLOOKUP($A17,Mobilités!$A$3:$U$209,19,0)/VLOOKUP($A17,Mobilités!$A$3:$U$209,21,0)</f>
        <v>0.7577953002247921</v>
      </c>
      <c r="T17" s="94">
        <f>VLOOKUP($A17,Mobilités!$A$3:$U$209,20,0)/VLOOKUP($A17,Mobilités!$A$3:$U$209,21,0)</f>
        <v>0.3371300780978424</v>
      </c>
      <c r="U17" s="142"/>
      <c r="V17" s="142"/>
      <c r="W17" s="142"/>
      <c r="X17" s="142"/>
      <c r="Y17" s="142"/>
      <c r="Z17" s="142"/>
      <c r="AA17" s="142"/>
      <c r="AB17" s="142"/>
      <c r="AC17" s="142"/>
      <c r="AD17" s="142"/>
      <c r="AE17" s="142"/>
      <c r="AF17" s="142"/>
      <c r="AG17" s="142"/>
    </row>
    <row r="18" spans="1:33" s="53" customFormat="1" ht="14.25" customHeight="1">
      <c r="A18" s="57">
        <v>12</v>
      </c>
      <c r="B18" s="60" t="s">
        <v>111</v>
      </c>
      <c r="C18" s="140" t="str">
        <f>VLOOKUP($A18,'Caractéristiques des enquêtes'!$A$2:$C$210,3,0)</f>
        <v>EMD</v>
      </c>
      <c r="D18" s="61">
        <v>1980</v>
      </c>
      <c r="E18" s="169">
        <v>131000</v>
      </c>
      <c r="F18" s="63">
        <v>4</v>
      </c>
      <c r="G18" s="167" t="s">
        <v>538</v>
      </c>
      <c r="H18" s="94">
        <f>VLOOKUP($A18,Mobilités!$A$3:$U$209,8,0)/VLOOKUP($A18,Mobilités!$A$3:$U$209,21,0)</f>
        <v>0.35320417287630407</v>
      </c>
      <c r="I18" s="94">
        <f>VLOOKUP($A18,Mobilités!$A$3:$U$209,9,0)/VLOOKUP($A18,Mobilités!$A$3:$U$209,21,0)</f>
        <v>0.10402384500745156</v>
      </c>
      <c r="J18" s="94">
        <f>VLOOKUP($A18,Mobilités!$A$3:$U$209,10,0)/VLOOKUP($A18,Mobilités!$A$3:$U$209,21,0)</f>
        <v>0.0330849478390462</v>
      </c>
      <c r="K18" s="94">
        <f>VLOOKUP($A18,Mobilités!$A$3:$U$209,11,0)/VLOOKUP($A18,Mobilités!$A$3:$U$209,21,0)</f>
        <v>0.005961251862891207</v>
      </c>
      <c r="L18" s="94">
        <f>VLOOKUP($A18,Mobilités!$A$3:$U$209,12,0)/VLOOKUP($A18,Mobilités!$A$3:$U$209,21,0)</f>
        <v>0.07153502235469449</v>
      </c>
      <c r="M18" s="94">
        <f>VLOOKUP($A18,Mobilités!$A$3:$U$209,13,0)/VLOOKUP($A18,Mobilités!$A$3:$U$209,21,0)</f>
        <v>0.3195230998509687</v>
      </c>
      <c r="N18" s="94">
        <f>VLOOKUP($A18,Mobilités!$A$3:$U$209,14,0)/VLOOKUP($A18,Mobilités!$A$3:$U$209,21,0)</f>
        <v>0.10342771982116243</v>
      </c>
      <c r="O18" s="94">
        <f>VLOOKUP($A18,Mobilités!$A$3:$U$209,15,0)/VLOOKUP($A18,Mobilités!$A$3:$U$209,21,0)</f>
        <v>0.00923994038748137</v>
      </c>
      <c r="P18" s="94">
        <f>VLOOKUP($A18,Mobilités!$A$3:$U$209,16,0)/VLOOKUP($A18,Mobilités!$A$3:$U$209,21,0)</f>
        <v>0.4572280178837556</v>
      </c>
      <c r="Q18" s="94">
        <f>VLOOKUP($A18,Mobilités!$A$3:$U$209,17,0)/VLOOKUP($A18,Mobilités!$A$3:$U$209,21,0)</f>
        <v>0.03904619970193741</v>
      </c>
      <c r="R18" s="94">
        <f>VLOOKUP($A18,Mobilités!$A$3:$U$209,18,0)/VLOOKUP($A18,Mobilités!$A$3:$U$209,21,0)</f>
        <v>0.42295081967213116</v>
      </c>
      <c r="S18" s="94">
        <f>VLOOKUP($A18,Mobilités!$A$3:$U$209,19,0)/VLOOKUP($A18,Mobilités!$A$3:$U$209,21,0)</f>
        <v>0.646795827123696</v>
      </c>
      <c r="T18" s="94">
        <f>VLOOKUP($A18,Mobilités!$A$3:$U$209,20,0)/VLOOKUP($A18,Mobilités!$A$3:$U$209,21,0)</f>
        <v>0.577049180327869</v>
      </c>
      <c r="U18" s="142"/>
      <c r="V18" s="142"/>
      <c r="W18" s="142"/>
      <c r="X18" s="142"/>
      <c r="Y18" s="142"/>
      <c r="Z18" s="142"/>
      <c r="AA18" s="142"/>
      <c r="AB18" s="142"/>
      <c r="AC18" s="142"/>
      <c r="AD18" s="142"/>
      <c r="AE18" s="142"/>
      <c r="AF18" s="142"/>
      <c r="AG18" s="142"/>
    </row>
    <row r="19" spans="1:33" s="53" customFormat="1" ht="14.25" customHeight="1">
      <c r="A19" s="57">
        <v>66</v>
      </c>
      <c r="B19" s="60" t="s">
        <v>114</v>
      </c>
      <c r="C19" s="140" t="str">
        <f>VLOOKUP($A19,'Caractéristiques des enquêtes'!$A$2:$C$210,3,0)</f>
        <v>EMD</v>
      </c>
      <c r="D19" s="61">
        <v>1999</v>
      </c>
      <c r="E19" s="169">
        <v>223000</v>
      </c>
      <c r="F19" s="63">
        <v>29</v>
      </c>
      <c r="G19" s="167" t="s">
        <v>538</v>
      </c>
      <c r="H19" s="94">
        <f>VLOOKUP($A19,Mobilités!$A$3:$U$209,8,0)/VLOOKUP($A19,Mobilités!$A$3:$U$209,21,0)</f>
        <v>0.12337278106508875</v>
      </c>
      <c r="I19" s="94">
        <f>VLOOKUP($A19,Mobilités!$A$3:$U$209,9,0)/VLOOKUP($A19,Mobilités!$A$3:$U$209,21,0)</f>
        <v>0.012426035502958581</v>
      </c>
      <c r="J19" s="94">
        <f>VLOOKUP($A19,Mobilités!$A$3:$U$209,10,0)/VLOOKUP($A19,Mobilités!$A$3:$U$209,21,0)</f>
        <v>0.02455621301775148</v>
      </c>
      <c r="K19" s="94">
        <f>VLOOKUP($A19,Mobilités!$A$3:$U$209,11,0)/VLOOKUP($A19,Mobilités!$A$3:$U$209,21,0)</f>
        <v>0.016272189349112426</v>
      </c>
      <c r="L19" s="94">
        <f>VLOOKUP($A19,Mobilités!$A$3:$U$209,12,0)/VLOOKUP($A19,Mobilités!$A$3:$U$209,21,0)</f>
        <v>0.026923076923076925</v>
      </c>
      <c r="M19" s="94">
        <f>VLOOKUP($A19,Mobilités!$A$3:$U$209,13,0)/VLOOKUP($A19,Mobilités!$A$3:$U$209,21,0)</f>
        <v>0.6201183431952663</v>
      </c>
      <c r="N19" s="94">
        <f>VLOOKUP($A19,Mobilités!$A$3:$U$209,14,0)/VLOOKUP($A19,Mobilités!$A$3:$U$209,21,0)</f>
        <v>0.1727810650887574</v>
      </c>
      <c r="O19" s="94">
        <f>VLOOKUP($A19,Mobilités!$A$3:$U$209,15,0)/VLOOKUP($A19,Mobilités!$A$3:$U$209,21,0)</f>
        <v>0.003550295857988166</v>
      </c>
      <c r="P19" s="94">
        <f>VLOOKUP($A19,Mobilités!$A$3:$U$209,16,0)/VLOOKUP($A19,Mobilités!$A$3:$U$209,21,0)</f>
        <v>0.13579881656804732</v>
      </c>
      <c r="Q19" s="94">
        <f>VLOOKUP($A19,Mobilités!$A$3:$U$209,17,0)/VLOOKUP($A19,Mobilités!$A$3:$U$209,21,0)</f>
        <v>0.04082840236686391</v>
      </c>
      <c r="R19" s="94">
        <f>VLOOKUP($A19,Mobilités!$A$3:$U$209,18,0)/VLOOKUP($A19,Mobilités!$A$3:$U$209,21,0)</f>
        <v>0.7928994082840237</v>
      </c>
      <c r="S19" s="94">
        <f>VLOOKUP($A19,Mobilités!$A$3:$U$209,19,0)/VLOOKUP($A19,Mobilités!$A$3:$U$209,21,0)</f>
        <v>0.8766272189349112</v>
      </c>
      <c r="T19" s="94">
        <f>VLOOKUP($A19,Mobilités!$A$3:$U$209,20,0)/VLOOKUP($A19,Mobilités!$A$3:$U$209,21,0)</f>
        <v>0.20710059171597633</v>
      </c>
      <c r="U19" s="142"/>
      <c r="V19" s="142"/>
      <c r="W19" s="142"/>
      <c r="X19" s="142"/>
      <c r="Y19" s="142"/>
      <c r="Z19" s="142"/>
      <c r="AA19" s="142"/>
      <c r="AB19" s="142"/>
      <c r="AC19" s="142"/>
      <c r="AD19" s="142"/>
      <c r="AE19" s="142"/>
      <c r="AF19" s="142"/>
      <c r="AG19" s="142"/>
    </row>
    <row r="20" spans="1:33" s="53" customFormat="1" ht="14.25" customHeight="1">
      <c r="A20" s="57">
        <v>117</v>
      </c>
      <c r="B20" s="60" t="s">
        <v>117</v>
      </c>
      <c r="C20" s="140" t="str">
        <f>VLOOKUP($A20,'Caractéristiques des enquêtes'!$A$2:$C$210,3,0)</f>
        <v>EDGT</v>
      </c>
      <c r="D20" s="61">
        <v>2010</v>
      </c>
      <c r="E20" s="169">
        <v>279000</v>
      </c>
      <c r="F20" s="63">
        <v>40</v>
      </c>
      <c r="G20" s="167" t="s">
        <v>538</v>
      </c>
      <c r="H20" s="94">
        <f>VLOOKUP($A20,Mobilités!$A$3:$U$209,8,0)/VLOOKUP($A20,Mobilités!$A$3:$U$209,21,0)</f>
        <v>0.1498413794334895</v>
      </c>
      <c r="I20" s="94">
        <f>VLOOKUP($A20,Mobilités!$A$3:$U$209,9,0)/VLOOKUP($A20,Mobilités!$A$3:$U$209,21,0)</f>
        <v>0.01260334144788139</v>
      </c>
      <c r="J20" s="94">
        <f>VLOOKUP($A20,Mobilités!$A$3:$U$209,10,0)/VLOOKUP($A20,Mobilités!$A$3:$U$209,21,0)</f>
        <v>0.02353417335769682</v>
      </c>
      <c r="K20" s="94">
        <f>VLOOKUP($A20,Mobilités!$A$3:$U$209,11,0)/VLOOKUP($A20,Mobilités!$A$3:$U$209,21,0)</f>
        <v>0.017335174482623165</v>
      </c>
      <c r="L20" s="94">
        <f>VLOOKUP($A20,Mobilités!$A$3:$U$209,12,0)/VLOOKUP($A20,Mobilités!$A$3:$U$209,21,0)</f>
        <v>0.0173470784651005</v>
      </c>
      <c r="M20" s="94">
        <f>VLOOKUP($A20,Mobilités!$A$3:$U$209,13,0)/VLOOKUP($A20,Mobilités!$A$3:$U$209,21,0)</f>
        <v>0.595291379731089</v>
      </c>
      <c r="N20" s="94">
        <f>VLOOKUP($A20,Mobilités!$A$3:$U$209,14,0)/VLOOKUP($A20,Mobilités!$A$3:$U$209,21,0)</f>
        <v>0.1661409074405843</v>
      </c>
      <c r="O20" s="94">
        <f>VLOOKUP($A20,Mobilités!$A$3:$U$209,15,0)/VLOOKUP($A20,Mobilités!$A$3:$U$209,21,0)</f>
        <v>0.01790656564153538</v>
      </c>
      <c r="P20" s="94">
        <f>VLOOKUP($A20,Mobilités!$A$3:$U$209,16,0)/VLOOKUP($A20,Mobilités!$A$3:$U$209,21,0)</f>
        <v>0.16244472088137088</v>
      </c>
      <c r="Q20" s="94">
        <f>VLOOKUP($A20,Mobilités!$A$3:$U$209,17,0)/VLOOKUP($A20,Mobilités!$A$3:$U$209,21,0)</f>
        <v>0.04086934784031999</v>
      </c>
      <c r="R20" s="94">
        <f>VLOOKUP($A20,Mobilités!$A$3:$U$209,18,0)/VLOOKUP($A20,Mobilités!$A$3:$U$209,21,0)</f>
        <v>0.7614322871716734</v>
      </c>
      <c r="S20" s="94">
        <f>VLOOKUP($A20,Mobilités!$A$3:$U$209,19,0)/VLOOKUP($A20,Mobilités!$A$3:$U$209,21,0)</f>
        <v>0.8501586205665106</v>
      </c>
      <c r="T20" s="94">
        <f>VLOOKUP($A20,Mobilités!$A$3:$U$209,20,0)/VLOOKUP($A20,Mobilités!$A$3:$U$209,21,0)</f>
        <v>0.2385677128283266</v>
      </c>
      <c r="U20" s="142"/>
      <c r="V20" s="142"/>
      <c r="W20" s="142"/>
      <c r="X20" s="142"/>
      <c r="Y20" s="142"/>
      <c r="Z20" s="142"/>
      <c r="AA20" s="142"/>
      <c r="AB20" s="142"/>
      <c r="AC20" s="142"/>
      <c r="AD20" s="142"/>
      <c r="AE20" s="142"/>
      <c r="AF20" s="142"/>
      <c r="AG20" s="142"/>
    </row>
    <row r="21" spans="1:33" s="53" customFormat="1" ht="14.25" customHeight="1">
      <c r="A21" s="57">
        <v>88</v>
      </c>
      <c r="B21" s="60" t="s">
        <v>120</v>
      </c>
      <c r="C21" s="140" t="str">
        <f>VLOOKUP($A21,'Caractéristiques des enquêtes'!$A$2:$C$210,3,0)</f>
        <v>EMD</v>
      </c>
      <c r="D21" s="61">
        <v>2006</v>
      </c>
      <c r="E21" s="169">
        <v>207000</v>
      </c>
      <c r="F21" s="63">
        <v>147</v>
      </c>
      <c r="G21" s="167" t="s">
        <v>538</v>
      </c>
      <c r="H21" s="94">
        <f>VLOOKUP($A21,Mobilités!$A$3:$U$209,8,0)/VLOOKUP($A21,Mobilités!$A$3:$U$209,21,0)</f>
        <v>0.2094160020581425</v>
      </c>
      <c r="I21" s="94">
        <f>VLOOKUP($A21,Mobilités!$A$3:$U$209,9,0)/VLOOKUP($A21,Mobilités!$A$3:$U$209,21,0)</f>
        <v>0.005917159763313609</v>
      </c>
      <c r="J21" s="94">
        <f>VLOOKUP($A21,Mobilités!$A$3:$U$209,10,0)/VLOOKUP($A21,Mobilités!$A$3:$U$209,21,0)</f>
        <v>0.002572678157962439</v>
      </c>
      <c r="K21" s="94">
        <f>VLOOKUP($A21,Mobilités!$A$3:$U$209,11,0)/VLOOKUP($A21,Mobilités!$A$3:$U$209,21,0)</f>
        <v>0.037561101106251604</v>
      </c>
      <c r="L21" s="94">
        <f>VLOOKUP($A21,Mobilités!$A$3:$U$209,12,0)/VLOOKUP($A21,Mobilités!$A$3:$U$209,21,0)</f>
        <v>0.007718034473887316</v>
      </c>
      <c r="M21" s="94">
        <f>VLOOKUP($A21,Mobilités!$A$3:$U$209,13,0)/VLOOKUP($A21,Mobilités!$A$3:$U$209,21,0)</f>
        <v>0.5508103936197581</v>
      </c>
      <c r="N21" s="94">
        <f>VLOOKUP($A21,Mobilités!$A$3:$U$209,14,0)/VLOOKUP($A21,Mobilités!$A$3:$U$209,21,0)</f>
        <v>0.167738615899151</v>
      </c>
      <c r="O21" s="94">
        <f>VLOOKUP($A21,Mobilités!$A$3:$U$209,15,0)/VLOOKUP($A21,Mobilités!$A$3:$U$209,21,0)</f>
        <v>0.018266014921533315</v>
      </c>
      <c r="P21" s="94">
        <f>VLOOKUP($A21,Mobilités!$A$3:$U$209,16,0)/VLOOKUP($A21,Mobilités!$A$3:$U$209,21,0)</f>
        <v>0.21533316182145612</v>
      </c>
      <c r="Q21" s="94">
        <f>VLOOKUP($A21,Mobilités!$A$3:$U$209,17,0)/VLOOKUP($A21,Mobilités!$A$3:$U$209,21,0)</f>
        <v>0.04013377926421405</v>
      </c>
      <c r="R21" s="94">
        <f>VLOOKUP($A21,Mobilités!$A$3:$U$209,18,0)/VLOOKUP($A21,Mobilités!$A$3:$U$209,21,0)</f>
        <v>0.7185490095189092</v>
      </c>
      <c r="S21" s="94">
        <f>VLOOKUP($A21,Mobilités!$A$3:$U$209,19,0)/VLOOKUP($A21,Mobilités!$A$3:$U$209,21,0)</f>
        <v>0.7905839979418574</v>
      </c>
      <c r="T21" s="94">
        <f>VLOOKUP($A21,Mobilités!$A$3:$U$209,20,0)/VLOOKUP($A21,Mobilités!$A$3:$U$209,21,0)</f>
        <v>0.2814509904810908</v>
      </c>
      <c r="U21" s="142"/>
      <c r="V21" s="142"/>
      <c r="W21" s="142"/>
      <c r="X21" s="142"/>
      <c r="Y21" s="142"/>
      <c r="Z21" s="142"/>
      <c r="AA21" s="142"/>
      <c r="AB21" s="142"/>
      <c r="AC21" s="142"/>
      <c r="AD21" s="142"/>
      <c r="AE21" s="142"/>
      <c r="AF21" s="142"/>
      <c r="AG21" s="142"/>
    </row>
    <row r="22" spans="1:33" s="53" customFormat="1" ht="14.25" customHeight="1">
      <c r="A22" s="57">
        <v>164</v>
      </c>
      <c r="B22" s="60" t="s">
        <v>485</v>
      </c>
      <c r="C22" s="140" t="str">
        <f>VLOOKUP($A22,'Caractéristiques des enquêtes'!$A$2:$C$210,3,0)</f>
        <v>EDGT</v>
      </c>
      <c r="D22" s="61">
        <v>2015</v>
      </c>
      <c r="E22" s="169">
        <v>75000</v>
      </c>
      <c r="F22" s="169">
        <v>21</v>
      </c>
      <c r="G22" s="167" t="s">
        <v>538</v>
      </c>
      <c r="H22" s="94">
        <f>VLOOKUP($A22,Mobilités!$A$3:$U$209,8,0)/VLOOKUP($A22,Mobilités!$A$3:$U$209,21,0)</f>
        <v>0.32057015092230295</v>
      </c>
      <c r="I22" s="94">
        <f>VLOOKUP($A22,Mobilités!$A$3:$U$209,9,0)/VLOOKUP($A22,Mobilités!$A$3:$U$209,21,0)</f>
        <v>0.008664058133035215</v>
      </c>
      <c r="J22" s="94">
        <f>VLOOKUP($A22,Mobilités!$A$3:$U$209,10,0)/VLOOKUP($A22,Mobilités!$A$3:$U$209,21,0)</f>
        <v>0.03325880380100615</v>
      </c>
      <c r="K22" s="94">
        <f>VLOOKUP($A22,Mobilités!$A$3:$U$209,11,0)/VLOOKUP($A22,Mobilités!$A$3:$U$209,21,0)</f>
        <v>0.03242034656232533</v>
      </c>
      <c r="L22" s="94">
        <f>VLOOKUP($A22,Mobilités!$A$3:$U$209,12,0)/VLOOKUP($A22,Mobilités!$A$3:$U$209,21,0)</f>
        <v>0.008105086640581332</v>
      </c>
      <c r="M22" s="94">
        <f>VLOOKUP($A22,Mobilités!$A$3:$U$209,13,0)/VLOOKUP($A22,Mobilités!$A$3:$U$209,21,0)</f>
        <v>0.4432643935159307</v>
      </c>
      <c r="N22" s="94">
        <f>VLOOKUP($A22,Mobilités!$A$3:$U$209,14,0)/VLOOKUP($A22,Mobilités!$A$3:$U$209,21,0)</f>
        <v>0.1344326439351593</v>
      </c>
      <c r="O22" s="94">
        <f>VLOOKUP($A22,Mobilités!$A$3:$U$209,15,0)/VLOOKUP($A22,Mobilités!$A$3:$U$209,21,0)</f>
        <v>0.01928451648965903</v>
      </c>
      <c r="P22" s="94">
        <f>VLOOKUP($A22,Mobilités!$A$3:$U$209,16,0)/VLOOKUP($A22,Mobilités!$A$3:$U$209,21,0)</f>
        <v>0.3292342090553382</v>
      </c>
      <c r="Q22" s="94">
        <f>VLOOKUP($A22,Mobilités!$A$3:$U$209,17,0)/VLOOKUP($A22,Mobilités!$A$3:$U$209,21,0)</f>
        <v>0.06567915036333147</v>
      </c>
      <c r="R22" s="94">
        <f>VLOOKUP($A22,Mobilités!$A$3:$U$209,18,0)/VLOOKUP($A22,Mobilités!$A$3:$U$209,21,0)</f>
        <v>0.57769703745109</v>
      </c>
      <c r="S22" s="94">
        <f>VLOOKUP($A22,Mobilités!$A$3:$U$209,19,0)/VLOOKUP($A22,Mobilités!$A$3:$U$209,21,0)</f>
        <v>0.6794298490776971</v>
      </c>
      <c r="T22" s="94">
        <f>VLOOKUP($A22,Mobilités!$A$3:$U$209,20,0)/VLOOKUP($A22,Mobilités!$A$3:$U$209,21,0)</f>
        <v>0.4223029625489099</v>
      </c>
      <c r="U22" s="142"/>
      <c r="V22" s="142"/>
      <c r="W22" s="142"/>
      <c r="X22" s="142"/>
      <c r="Y22" s="142"/>
      <c r="Z22" s="142"/>
      <c r="AA22" s="142"/>
      <c r="AB22" s="142"/>
      <c r="AC22" s="142"/>
      <c r="AD22" s="142"/>
      <c r="AE22" s="142"/>
      <c r="AF22" s="142"/>
      <c r="AG22" s="142"/>
    </row>
    <row r="23" spans="1:33" s="53" customFormat="1" ht="14.25" customHeight="1">
      <c r="A23" s="57">
        <v>16</v>
      </c>
      <c r="B23" s="60" t="s">
        <v>123</v>
      </c>
      <c r="C23" s="140" t="str">
        <f>VLOOKUP($A23,'Caractéristiques des enquêtes'!$A$2:$C$210,3,0)</f>
        <v>EMD</v>
      </c>
      <c r="D23" s="61">
        <v>1983</v>
      </c>
      <c r="E23" s="169">
        <v>106000</v>
      </c>
      <c r="F23" s="63">
        <v>6</v>
      </c>
      <c r="G23" s="167" t="s">
        <v>538</v>
      </c>
      <c r="H23" s="94">
        <f>VLOOKUP($A23,Mobilités!$A$3:$U$209,8,0)/VLOOKUP($A23,Mobilités!$A$3:$U$209,21,0)</f>
        <v>0.3237269166200336</v>
      </c>
      <c r="I23" s="94">
        <f>VLOOKUP($A23,Mobilités!$A$3:$U$209,9,0)/VLOOKUP($A23,Mobilités!$A$3:$U$209,21,0)</f>
        <v>0.04448796866256296</v>
      </c>
      <c r="J23" s="94">
        <f>VLOOKUP($A23,Mobilités!$A$3:$U$209,10,0)/VLOOKUP($A23,Mobilités!$A$3:$U$209,21,0)</f>
        <v>0.045047565752658086</v>
      </c>
      <c r="K23" s="94">
        <f>VLOOKUP($A23,Mobilités!$A$3:$U$209,11,0)/VLOOKUP($A23,Mobilités!$A$3:$U$209,21,0)</f>
        <v>0.0408505875769446</v>
      </c>
      <c r="L23" s="94">
        <f>VLOOKUP($A23,Mobilités!$A$3:$U$209,12,0)/VLOOKUP($A23,Mobilités!$A$3:$U$209,21,0)</f>
        <v>0.029378847229994405</v>
      </c>
      <c r="M23" s="94">
        <f>VLOOKUP($A23,Mobilités!$A$3:$U$209,13,0)/VLOOKUP($A23,Mobilités!$A$3:$U$209,21,0)</f>
        <v>0.37157246782316733</v>
      </c>
      <c r="N23" s="94">
        <f>VLOOKUP($A23,Mobilités!$A$3:$U$209,14,0)/VLOOKUP($A23,Mobilités!$A$3:$U$209,21,0)</f>
        <v>0.13682148852825965</v>
      </c>
      <c r="O23" s="94">
        <f>VLOOKUP($A23,Mobilités!$A$3:$U$209,15,0)/VLOOKUP($A23,Mobilités!$A$3:$U$209,21,0)</f>
        <v>0.008114157806379408</v>
      </c>
      <c r="P23" s="94">
        <f>VLOOKUP($A23,Mobilités!$A$3:$U$209,16,0)/VLOOKUP($A23,Mobilités!$A$3:$U$209,21,0)</f>
        <v>0.36821488528259655</v>
      </c>
      <c r="Q23" s="94">
        <f>VLOOKUP($A23,Mobilités!$A$3:$U$209,17,0)/VLOOKUP($A23,Mobilités!$A$3:$U$209,21,0)</f>
        <v>0.08589815332960268</v>
      </c>
      <c r="R23" s="94">
        <f>VLOOKUP($A23,Mobilités!$A$3:$U$209,18,0)/VLOOKUP($A23,Mobilités!$A$3:$U$209,21,0)</f>
        <v>0.508393956351427</v>
      </c>
      <c r="S23" s="94">
        <f>VLOOKUP($A23,Mobilités!$A$3:$U$209,19,0)/VLOOKUP($A23,Mobilités!$A$3:$U$209,21,0)</f>
        <v>0.6762730833799664</v>
      </c>
      <c r="T23" s="94">
        <f>VLOOKUP($A23,Mobilités!$A$3:$U$209,20,0)/VLOOKUP($A23,Mobilités!$A$3:$U$209,21,0)</f>
        <v>0.49160604364857297</v>
      </c>
      <c r="U23" s="142"/>
      <c r="V23" s="142"/>
      <c r="W23" s="142"/>
      <c r="X23" s="142"/>
      <c r="Y23" s="142"/>
      <c r="Z23" s="142"/>
      <c r="AA23" s="142"/>
      <c r="AB23" s="142"/>
      <c r="AC23" s="142"/>
      <c r="AD23" s="142"/>
      <c r="AE23" s="142"/>
      <c r="AF23" s="142"/>
      <c r="AG23" s="142"/>
    </row>
    <row r="24" spans="1:33" s="53" customFormat="1" ht="14.25" customHeight="1">
      <c r="A24" s="57">
        <v>42</v>
      </c>
      <c r="B24" s="60" t="s">
        <v>126</v>
      </c>
      <c r="C24" s="140" t="str">
        <f>VLOOKUP($A24,'Caractéristiques des enquêtes'!$A$2:$C$210,3,0)</f>
        <v>EMD</v>
      </c>
      <c r="D24" s="61">
        <v>1992</v>
      </c>
      <c r="E24" s="169">
        <v>127000</v>
      </c>
      <c r="F24" s="63">
        <v>101</v>
      </c>
      <c r="G24" s="167" t="s">
        <v>538</v>
      </c>
      <c r="H24" s="94">
        <f>VLOOKUP($A24,Mobilités!$A$3:$U$209,8,0)/VLOOKUP($A24,Mobilités!$A$3:$U$209,21,0)</f>
        <v>0.21969920377469773</v>
      </c>
      <c r="I24" s="94">
        <f>VLOOKUP($A24,Mobilités!$A$3:$U$209,9,0)/VLOOKUP($A24,Mobilités!$A$3:$U$209,21,0)</f>
        <v>0.026540843409023886</v>
      </c>
      <c r="J24" s="94">
        <f>VLOOKUP($A24,Mobilités!$A$3:$U$209,10,0)/VLOOKUP($A24,Mobilités!$A$3:$U$209,21,0)</f>
        <v>0.04335004423473901</v>
      </c>
      <c r="K24" s="94">
        <f>VLOOKUP($A24,Mobilités!$A$3:$U$209,11,0)/VLOOKUP($A24,Mobilités!$A$3:$U$209,21,0)</f>
        <v>0.06163373636095547</v>
      </c>
      <c r="L24" s="94">
        <f>VLOOKUP($A24,Mobilités!$A$3:$U$209,12,0)/VLOOKUP($A24,Mobilités!$A$3:$U$209,21,0)</f>
        <v>0.01150103214391035</v>
      </c>
      <c r="M24" s="94">
        <f>VLOOKUP($A24,Mobilités!$A$3:$U$209,13,0)/VLOOKUP($A24,Mobilités!$A$3:$U$209,21,0)</f>
        <v>0.46004128575641406</v>
      </c>
      <c r="N24" s="94">
        <f>VLOOKUP($A24,Mobilités!$A$3:$U$209,14,0)/VLOOKUP($A24,Mobilités!$A$3:$U$209,21,0)</f>
        <v>0.16425833087584785</v>
      </c>
      <c r="O24" s="94">
        <f>VLOOKUP($A24,Mobilités!$A$3:$U$209,15,0)/VLOOKUP($A24,Mobilités!$A$3:$U$209,21,0)</f>
        <v>0.012975523444411677</v>
      </c>
      <c r="P24" s="94">
        <f>VLOOKUP($A24,Mobilités!$A$3:$U$209,16,0)/VLOOKUP($A24,Mobilités!$A$3:$U$209,21,0)</f>
        <v>0.2462400471837216</v>
      </c>
      <c r="Q24" s="94">
        <f>VLOOKUP($A24,Mobilités!$A$3:$U$209,17,0)/VLOOKUP($A24,Mobilités!$A$3:$U$209,21,0)</f>
        <v>0.10498378059569448</v>
      </c>
      <c r="R24" s="94">
        <f>VLOOKUP($A24,Mobilités!$A$3:$U$209,18,0)/VLOOKUP($A24,Mobilités!$A$3:$U$209,21,0)</f>
        <v>0.6242996166322619</v>
      </c>
      <c r="S24" s="94">
        <f>VLOOKUP($A24,Mobilités!$A$3:$U$209,19,0)/VLOOKUP($A24,Mobilités!$A$3:$U$209,21,0)</f>
        <v>0.7803007962253022</v>
      </c>
      <c r="T24" s="94">
        <f>VLOOKUP($A24,Mobilités!$A$3:$U$209,20,0)/VLOOKUP($A24,Mobilités!$A$3:$U$209,21,0)</f>
        <v>0.37570038336773814</v>
      </c>
      <c r="U24" s="142"/>
      <c r="V24" s="142"/>
      <c r="W24" s="142"/>
      <c r="X24" s="142"/>
      <c r="Y24" s="142"/>
      <c r="Z24" s="142"/>
      <c r="AA24" s="142"/>
      <c r="AB24" s="142"/>
      <c r="AC24" s="142"/>
      <c r="AD24" s="142"/>
      <c r="AE24" s="142"/>
      <c r="AF24" s="142"/>
      <c r="AG24" s="142"/>
    </row>
    <row r="25" spans="1:33" s="53" customFormat="1" ht="14.25" customHeight="1">
      <c r="A25" s="57">
        <v>83</v>
      </c>
      <c r="B25" s="60" t="s">
        <v>128</v>
      </c>
      <c r="C25" s="140" t="str">
        <f>VLOOKUP($A25,'Caractéristiques des enquêtes'!$A$2:$C$210,3,0)</f>
        <v>EMD</v>
      </c>
      <c r="D25" s="61">
        <v>2005</v>
      </c>
      <c r="E25" s="62">
        <v>293000</v>
      </c>
      <c r="F25" s="63">
        <v>198</v>
      </c>
      <c r="G25" s="116" t="s">
        <v>538</v>
      </c>
      <c r="H25" s="94">
        <f>VLOOKUP($A25,Mobilités!$A$3:$U$209,8,0)/VLOOKUP($A25,Mobilités!$A$3:$U$209,21,0)</f>
        <v>0.23690205011389523</v>
      </c>
      <c r="I25" s="94">
        <f>VLOOKUP($A25,Mobilités!$A$3:$U$209,9,0)/VLOOKUP($A25,Mobilités!$A$3:$U$209,21,0)</f>
        <v>0.010630220197418376</v>
      </c>
      <c r="J25" s="94">
        <f>VLOOKUP($A25,Mobilités!$A$3:$U$209,10,0)/VLOOKUP($A25,Mobilités!$A$3:$U$209,21,0)</f>
        <v>0.033409263477600606</v>
      </c>
      <c r="K25" s="94">
        <f>VLOOKUP($A25,Mobilités!$A$3:$U$209,11,0)/VLOOKUP($A25,Mobilités!$A$3:$U$209,21,0)</f>
        <v>0.021513540875727665</v>
      </c>
      <c r="L25" s="94">
        <f>VLOOKUP($A25,Mobilités!$A$3:$U$209,12,0)/VLOOKUP($A25,Mobilités!$A$3:$U$209,21,0)</f>
        <v>0.006074411541381929</v>
      </c>
      <c r="M25" s="94">
        <f>VLOOKUP($A25,Mobilités!$A$3:$U$209,13,0)/VLOOKUP($A25,Mobilités!$A$3:$U$209,21,0)</f>
        <v>0.5153125790939003</v>
      </c>
      <c r="N25" s="94">
        <f>VLOOKUP($A25,Mobilités!$A$3:$U$209,14,0)/VLOOKUP($A25,Mobilités!$A$3:$U$209,21,0)</f>
        <v>0.16704631738800305</v>
      </c>
      <c r="O25" s="94">
        <f>VLOOKUP($A25,Mobilités!$A$3:$U$209,15,0)/VLOOKUP($A25,Mobilités!$A$3:$U$209,21,0)</f>
        <v>0.009111617312072893</v>
      </c>
      <c r="P25" s="94">
        <f>VLOOKUP($A25,Mobilités!$A$3:$U$209,16,0)/VLOOKUP($A25,Mobilités!$A$3:$U$209,21,0)</f>
        <v>0.2475322703113136</v>
      </c>
      <c r="Q25" s="94">
        <f>VLOOKUP($A25,Mobilités!$A$3:$U$209,17,0)/VLOOKUP($A25,Mobilités!$A$3:$U$209,21,0)</f>
        <v>0.054922804353328275</v>
      </c>
      <c r="R25" s="94">
        <f>VLOOKUP($A25,Mobilités!$A$3:$U$209,18,0)/VLOOKUP($A25,Mobilités!$A$3:$U$209,21,0)</f>
        <v>0.6823588964819034</v>
      </c>
      <c r="S25" s="94">
        <f>VLOOKUP($A25,Mobilités!$A$3:$U$209,19,0)/VLOOKUP($A25,Mobilités!$A$3:$U$209,21,0)</f>
        <v>0.7630979498861048</v>
      </c>
      <c r="T25" s="94">
        <f>VLOOKUP($A25,Mobilités!$A$3:$U$209,20,0)/VLOOKUP($A25,Mobilités!$A$3:$U$209,21,0)</f>
        <v>0.31764110351809666</v>
      </c>
      <c r="U25" s="142"/>
      <c r="V25" s="142"/>
      <c r="W25" s="142"/>
      <c r="X25" s="142"/>
      <c r="Y25" s="142"/>
      <c r="Z25" s="142"/>
      <c r="AA25" s="142"/>
      <c r="AB25" s="142"/>
      <c r="AC25" s="142"/>
      <c r="AD25" s="142"/>
      <c r="AE25" s="142"/>
      <c r="AF25" s="142"/>
      <c r="AG25" s="142"/>
    </row>
    <row r="26" spans="1:33" s="53" customFormat="1" ht="14.25" customHeight="1">
      <c r="A26" s="57">
        <v>84</v>
      </c>
      <c r="B26" s="60" t="s">
        <v>134</v>
      </c>
      <c r="C26" s="140" t="str">
        <f>VLOOKUP($A26,'Caractéristiques des enquêtes'!$A$2:$C$210,3,0)</f>
        <v>EMD</v>
      </c>
      <c r="D26" s="61">
        <v>2005</v>
      </c>
      <c r="E26" s="62">
        <v>162000</v>
      </c>
      <c r="F26" s="63">
        <v>59</v>
      </c>
      <c r="G26" s="116" t="s">
        <v>538</v>
      </c>
      <c r="H26" s="94">
        <f>VLOOKUP($A26,Mobilités!$A$3:$U$209,8,0)/VLOOKUP($A26,Mobilités!$A$3:$U$209,21,0)</f>
        <v>0.27826303968055904</v>
      </c>
      <c r="I26" s="94">
        <f>VLOOKUP($A26,Mobilités!$A$3:$U$209,9,0)/VLOOKUP($A26,Mobilités!$A$3:$U$209,21,0)</f>
        <v>0.012977289742949838</v>
      </c>
      <c r="J26" s="94">
        <f>VLOOKUP($A26,Mobilités!$A$3:$U$209,10,0)/VLOOKUP($A26,Mobilités!$A$3:$U$209,21,0)</f>
        <v>0.08984277514349888</v>
      </c>
      <c r="K26" s="94">
        <f>VLOOKUP($A26,Mobilités!$A$3:$U$209,11,0)/VLOOKUP($A26,Mobilités!$A$3:$U$209,21,0)</f>
        <v>0.021212877464437237</v>
      </c>
      <c r="L26" s="94">
        <f>VLOOKUP($A26,Mobilités!$A$3:$U$209,12,0)/VLOOKUP($A26,Mobilités!$A$3:$U$209,21,0)</f>
        <v>0.006738208135762416</v>
      </c>
      <c r="M26" s="94">
        <f>VLOOKUP($A26,Mobilités!$A$3:$U$209,13,0)/VLOOKUP($A26,Mobilités!$A$3:$U$209,21,0)</f>
        <v>0.4537060144746694</v>
      </c>
      <c r="N26" s="94">
        <f>VLOOKUP($A26,Mobilités!$A$3:$U$209,14,0)/VLOOKUP($A26,Mobilités!$A$3:$U$209,21,0)</f>
        <v>0.12727726478662343</v>
      </c>
      <c r="O26" s="94">
        <f>VLOOKUP($A26,Mobilités!$A$3:$U$209,15,0)/VLOOKUP($A26,Mobilités!$A$3:$U$209,21,0)</f>
        <v>0.009982530571499877</v>
      </c>
      <c r="P26" s="94">
        <f>VLOOKUP($A26,Mobilités!$A$3:$U$209,16,0)/VLOOKUP($A26,Mobilités!$A$3:$U$209,21,0)</f>
        <v>0.2912403294235089</v>
      </c>
      <c r="Q26" s="94">
        <f>VLOOKUP($A26,Mobilités!$A$3:$U$209,17,0)/VLOOKUP($A26,Mobilités!$A$3:$U$209,21,0)</f>
        <v>0.11105565260793612</v>
      </c>
      <c r="R26" s="94">
        <f>VLOOKUP($A26,Mobilités!$A$3:$U$209,18,0)/VLOOKUP($A26,Mobilités!$A$3:$U$209,21,0)</f>
        <v>0.5809832792612929</v>
      </c>
      <c r="S26" s="94">
        <f>VLOOKUP($A26,Mobilités!$A$3:$U$209,19,0)/VLOOKUP($A26,Mobilités!$A$3:$U$209,21,0)</f>
        <v>0.7217369603194409</v>
      </c>
      <c r="T26" s="94">
        <f>VLOOKUP($A26,Mobilités!$A$3:$U$209,20,0)/VLOOKUP($A26,Mobilités!$A$3:$U$209,21,0)</f>
        <v>0.41901672073870716</v>
      </c>
      <c r="U26" s="142"/>
      <c r="V26" s="142"/>
      <c r="W26" s="142"/>
      <c r="X26" s="142"/>
      <c r="Y26" s="142"/>
      <c r="Z26" s="142"/>
      <c r="AA26" s="142"/>
      <c r="AB26" s="142"/>
      <c r="AC26" s="142"/>
      <c r="AD26" s="142"/>
      <c r="AE26" s="142"/>
      <c r="AF26" s="142"/>
      <c r="AG26" s="142"/>
    </row>
    <row r="27" spans="1:33" s="53" customFormat="1" ht="14.25" customHeight="1">
      <c r="A27" s="57">
        <v>188</v>
      </c>
      <c r="B27" s="60" t="s">
        <v>554</v>
      </c>
      <c r="C27" s="140" t="str">
        <f>VLOOKUP($A27,'Caractéristiques des enquêtes'!$A$2:$C$210,3,0)</f>
        <v>EMC²</v>
      </c>
      <c r="D27" s="61">
        <v>2018</v>
      </c>
      <c r="E27" s="169">
        <v>199700</v>
      </c>
      <c r="F27" s="67">
        <v>118</v>
      </c>
      <c r="G27" s="167" t="s">
        <v>538</v>
      </c>
      <c r="H27" s="94">
        <f>VLOOKUP($A27,Mobilités!$A$3:$U$209,8,0)/VLOOKUP($A27,Mobilités!$A$3:$U$209,21,0)</f>
        <v>0.311700779864298</v>
      </c>
      <c r="I27" s="94">
        <f>VLOOKUP($A27,Mobilités!$A$3:$U$209,9,0)/VLOOKUP($A27,Mobilités!$A$3:$U$209,21,0)</f>
        <v>0.018184633576395732</v>
      </c>
      <c r="J27" s="94">
        <f>VLOOKUP($A27,Mobilités!$A$3:$U$209,10,0)/VLOOKUP($A27,Mobilités!$A$3:$U$209,21,0)</f>
        <v>0.08726878572031871</v>
      </c>
      <c r="K27" s="94">
        <f>VLOOKUP($A27,Mobilités!$A$3:$U$209,11,0)/VLOOKUP($A27,Mobilités!$A$3:$U$209,21,0)</f>
        <v>0.012289197331005941</v>
      </c>
      <c r="L27" s="94">
        <f>VLOOKUP($A27,Mobilités!$A$3:$U$209,12,0)/VLOOKUP($A27,Mobilités!$A$3:$U$209,21,0)</f>
        <v>0.002314254342746136</v>
      </c>
      <c r="M27" s="94">
        <f>VLOOKUP($A27,Mobilités!$A$3:$U$209,13,0)/VLOOKUP($A27,Mobilités!$A$3:$U$209,21,0)</f>
        <v>0.44564880768039644</v>
      </c>
      <c r="N27" s="94">
        <f>VLOOKUP($A27,Mobilités!$A$3:$U$209,14,0)/VLOOKUP($A27,Mobilités!$A$3:$U$209,21,0)</f>
        <v>0.1131366310988485</v>
      </c>
      <c r="O27" s="94">
        <f>VLOOKUP($A27,Mobilités!$A$3:$U$209,15,0)/VLOOKUP($A27,Mobilités!$A$3:$U$209,21,0)</f>
        <v>0.009456910385990598</v>
      </c>
      <c r="P27" s="94">
        <f>VLOOKUP($A27,Mobilités!$A$3:$U$209,16,0)/VLOOKUP($A27,Mobilités!$A$3:$U$209,21,0)</f>
        <v>0.3298854134406937</v>
      </c>
      <c r="Q27" s="94">
        <f>VLOOKUP($A27,Mobilités!$A$3:$U$209,17,0)/VLOOKUP($A27,Mobilités!$A$3:$U$209,21,0)</f>
        <v>0.09955798305132466</v>
      </c>
      <c r="R27" s="94">
        <f>VLOOKUP($A27,Mobilités!$A$3:$U$209,18,0)/VLOOKUP($A27,Mobilités!$A$3:$U$209,21,0)</f>
        <v>0.5587854387792449</v>
      </c>
      <c r="S27" s="94">
        <f>VLOOKUP($A27,Mobilités!$A$3:$U$209,19,0)/VLOOKUP($A27,Mobilités!$A$3:$U$209,21,0)</f>
        <v>0.688299220135702</v>
      </c>
      <c r="T27" s="94">
        <f>VLOOKUP($A27,Mobilités!$A$3:$U$209,20,0)/VLOOKUP($A27,Mobilités!$A$3:$U$209,21,0)</f>
        <v>0.4412145612207551</v>
      </c>
      <c r="U27" s="142"/>
      <c r="V27" s="142"/>
      <c r="W27" s="142"/>
      <c r="X27" s="142"/>
      <c r="Y27" s="142"/>
      <c r="Z27" s="142"/>
      <c r="AA27" s="142"/>
      <c r="AB27" s="142"/>
      <c r="AC27" s="142"/>
      <c r="AD27" s="142"/>
      <c r="AE27" s="142"/>
      <c r="AF27" s="142"/>
      <c r="AG27" s="142"/>
    </row>
    <row r="28" spans="1:33" s="53" customFormat="1" ht="14.25" customHeight="1">
      <c r="A28" s="57">
        <v>85</v>
      </c>
      <c r="B28" s="60" t="s">
        <v>137</v>
      </c>
      <c r="C28" s="140" t="str">
        <f>VLOOKUP($A28,'Caractéristiques des enquêtes'!$A$2:$C$210,3,0)</f>
        <v>EMD</v>
      </c>
      <c r="D28" s="61">
        <v>2005</v>
      </c>
      <c r="E28" s="169">
        <v>273000</v>
      </c>
      <c r="F28" s="63">
        <v>99</v>
      </c>
      <c r="G28" s="167" t="s">
        <v>538</v>
      </c>
      <c r="H28" s="94">
        <f>VLOOKUP($A28,Mobilités!$A$3:$U$209,8,0)/VLOOKUP($A28,Mobilités!$A$3:$U$209,21,0)</f>
        <v>0.2144743792921289</v>
      </c>
      <c r="I28" s="94">
        <f>VLOOKUP($A28,Mobilités!$A$3:$U$209,9,0)/VLOOKUP($A28,Mobilités!$A$3:$U$209,21,0)</f>
        <v>0.01769677760169044</v>
      </c>
      <c r="J28" s="94">
        <f>VLOOKUP($A28,Mobilités!$A$3:$U$209,10,0)/VLOOKUP($A28,Mobilités!$A$3:$U$209,21,0)</f>
        <v>0.013734812466983623</v>
      </c>
      <c r="K28" s="94">
        <f>VLOOKUP($A28,Mobilités!$A$3:$U$209,11,0)/VLOOKUP($A28,Mobilités!$A$3:$U$209,21,0)</f>
        <v>0.02456418383518225</v>
      </c>
      <c r="L28" s="94">
        <f>VLOOKUP($A28,Mobilités!$A$3:$U$209,12,0)/VLOOKUP($A28,Mobilités!$A$3:$U$209,21,0)</f>
        <v>0.011621764395139988</v>
      </c>
      <c r="M28" s="94">
        <f>VLOOKUP($A28,Mobilités!$A$3:$U$209,13,0)/VLOOKUP($A28,Mobilités!$A$3:$U$209,21,0)</f>
        <v>0.49418911780243</v>
      </c>
      <c r="N28" s="94">
        <f>VLOOKUP($A28,Mobilités!$A$3:$U$209,14,0)/VLOOKUP($A28,Mobilités!$A$3:$U$209,21,0)</f>
        <v>0.20998415213946117</v>
      </c>
      <c r="O28" s="94">
        <f>VLOOKUP($A28,Mobilités!$A$3:$U$209,15,0)/VLOOKUP($A28,Mobilités!$A$3:$U$209,21,0)</f>
        <v>0.013734812466983623</v>
      </c>
      <c r="P28" s="94">
        <f>VLOOKUP($A28,Mobilités!$A$3:$U$209,16,0)/VLOOKUP($A28,Mobilités!$A$3:$U$209,21,0)</f>
        <v>0.23217115689381934</v>
      </c>
      <c r="Q28" s="94">
        <f>VLOOKUP($A28,Mobilités!$A$3:$U$209,17,0)/VLOOKUP($A28,Mobilités!$A$3:$U$209,21,0)</f>
        <v>0.03829899630216587</v>
      </c>
      <c r="R28" s="94">
        <f>VLOOKUP($A28,Mobilités!$A$3:$U$209,18,0)/VLOOKUP($A28,Mobilités!$A$3:$U$209,21,0)</f>
        <v>0.7041732699418911</v>
      </c>
      <c r="S28" s="94">
        <f>VLOOKUP($A28,Mobilités!$A$3:$U$209,19,0)/VLOOKUP($A28,Mobilités!$A$3:$U$209,21,0)</f>
        <v>0.7855256207078711</v>
      </c>
      <c r="T28" s="94">
        <f>VLOOKUP($A28,Mobilités!$A$3:$U$209,20,0)/VLOOKUP($A28,Mobilités!$A$3:$U$209,21,0)</f>
        <v>0.29582673005810883</v>
      </c>
      <c r="U28" s="142"/>
      <c r="V28" s="142"/>
      <c r="W28" s="142"/>
      <c r="X28" s="142"/>
      <c r="Y28" s="142"/>
      <c r="Z28" s="142"/>
      <c r="AA28" s="142"/>
      <c r="AB28" s="142"/>
      <c r="AC28" s="142"/>
      <c r="AD28" s="142"/>
      <c r="AE28" s="142"/>
      <c r="AF28" s="142"/>
      <c r="AG28" s="142"/>
    </row>
    <row r="29" spans="1:33" s="53" customFormat="1" ht="14.25" customHeight="1">
      <c r="A29" s="57">
        <v>8</v>
      </c>
      <c r="B29" s="60" t="s">
        <v>140</v>
      </c>
      <c r="C29" s="140" t="str">
        <f>VLOOKUP($A29,'Caractéristiques des enquêtes'!$A$2:$C$210,3,0)</f>
        <v>EMD</v>
      </c>
      <c r="D29" s="61">
        <v>1978</v>
      </c>
      <c r="E29" s="169">
        <v>604000</v>
      </c>
      <c r="F29" s="63">
        <v>34</v>
      </c>
      <c r="G29" s="167" t="s">
        <v>538</v>
      </c>
      <c r="H29" s="94">
        <f>VLOOKUP($A29,Mobilités!$A$3:$U$209,8,0)/VLOOKUP($A29,Mobilités!$A$3:$U$209,21,0)</f>
        <v>0.2777385159010601</v>
      </c>
      <c r="I29" s="94">
        <f>VLOOKUP($A29,Mobilités!$A$3:$U$209,9,0)/VLOOKUP($A29,Mobilités!$A$3:$U$209,21,0)</f>
        <v>0.06148409893992932</v>
      </c>
      <c r="J29" s="94">
        <f>VLOOKUP($A29,Mobilités!$A$3:$U$209,10,0)/VLOOKUP($A29,Mobilités!$A$3:$U$209,21,0)</f>
        <v>0.0911660777385159</v>
      </c>
      <c r="K29" s="94">
        <f>VLOOKUP($A29,Mobilités!$A$3:$U$209,11,0)/VLOOKUP($A29,Mobilités!$A$3:$U$209,21,0)</f>
        <v>0.009187279151943463</v>
      </c>
      <c r="L29" s="94">
        <f>VLOOKUP($A29,Mobilités!$A$3:$U$209,12,0)/VLOOKUP($A29,Mobilités!$A$3:$U$209,21,0)</f>
        <v>0.053356890459363954</v>
      </c>
      <c r="M29" s="94">
        <f>VLOOKUP($A29,Mobilités!$A$3:$U$209,13,0)/VLOOKUP($A29,Mobilités!$A$3:$U$209,21,0)</f>
        <v>0.38621908127208476</v>
      </c>
      <c r="N29" s="94">
        <f>VLOOKUP($A29,Mobilités!$A$3:$U$209,14,0)/VLOOKUP($A29,Mobilités!$A$3:$U$209,21,0)</f>
        <v>0.11413427561837455</v>
      </c>
      <c r="O29" s="94">
        <f>VLOOKUP($A29,Mobilités!$A$3:$U$209,15,0)/VLOOKUP($A29,Mobilités!$A$3:$U$209,21,0)</f>
        <v>0.006713780918727915</v>
      </c>
      <c r="P29" s="94">
        <f>VLOOKUP($A29,Mobilités!$A$3:$U$209,16,0)/VLOOKUP($A29,Mobilités!$A$3:$U$209,21,0)</f>
        <v>0.33922261484098937</v>
      </c>
      <c r="Q29" s="94">
        <f>VLOOKUP($A29,Mobilités!$A$3:$U$209,17,0)/VLOOKUP($A29,Mobilités!$A$3:$U$209,21,0)</f>
        <v>0.10035335689045938</v>
      </c>
      <c r="R29" s="94">
        <f>VLOOKUP($A29,Mobilités!$A$3:$U$209,18,0)/VLOOKUP($A29,Mobilités!$A$3:$U$209,21,0)</f>
        <v>0.5003533568904593</v>
      </c>
      <c r="S29" s="94">
        <f>VLOOKUP($A29,Mobilités!$A$3:$U$209,19,0)/VLOOKUP($A29,Mobilités!$A$3:$U$209,21,0)</f>
        <v>0.72226148409894</v>
      </c>
      <c r="T29" s="94">
        <f>VLOOKUP($A29,Mobilités!$A$3:$U$209,20,0)/VLOOKUP($A29,Mobilités!$A$3:$U$209,21,0)</f>
        <v>0.49964664310954066</v>
      </c>
      <c r="U29" s="142"/>
      <c r="V29" s="142"/>
      <c r="W29" s="142"/>
      <c r="X29" s="142"/>
      <c r="Y29" s="142"/>
      <c r="Z29" s="142"/>
      <c r="AA29" s="142"/>
      <c r="AB29" s="142"/>
      <c r="AC29" s="142"/>
      <c r="AD29" s="142"/>
      <c r="AE29" s="142"/>
      <c r="AF29" s="142"/>
      <c r="AG29" s="142"/>
    </row>
    <row r="30" spans="1:33" s="53" customFormat="1" ht="14.25" customHeight="1">
      <c r="A30" s="57">
        <v>30</v>
      </c>
      <c r="B30" s="60" t="s">
        <v>143</v>
      </c>
      <c r="C30" s="140" t="str">
        <f>VLOOKUP($A30,'Caractéristiques des enquêtes'!$A$2:$C$210,3,0)</f>
        <v>EMD</v>
      </c>
      <c r="D30" s="61">
        <v>1990</v>
      </c>
      <c r="E30" s="62">
        <v>762000</v>
      </c>
      <c r="F30" s="63">
        <v>74</v>
      </c>
      <c r="G30" s="116" t="s">
        <v>538</v>
      </c>
      <c r="H30" s="94">
        <f>VLOOKUP($A30,Mobilités!$A$3:$U$209,8,0)/VLOOKUP($A30,Mobilités!$A$3:$U$209,21,0)</f>
        <v>0.19948519948519947</v>
      </c>
      <c r="I30" s="94">
        <f>VLOOKUP($A30,Mobilités!$A$3:$U$209,9,0)/VLOOKUP($A30,Mobilités!$A$3:$U$209,21,0)</f>
        <v>0.03571428571428571</v>
      </c>
      <c r="J30" s="94">
        <f>VLOOKUP($A30,Mobilités!$A$3:$U$209,10,0)/VLOOKUP($A30,Mobilités!$A$3:$U$209,21,0)</f>
        <v>0.07303732303732303</v>
      </c>
      <c r="K30" s="94">
        <f>VLOOKUP($A30,Mobilités!$A$3:$U$209,11,0)/VLOOKUP($A30,Mobilités!$A$3:$U$209,21,0)</f>
        <v>0.022522522522522525</v>
      </c>
      <c r="L30" s="94">
        <f>VLOOKUP($A30,Mobilités!$A$3:$U$209,12,0)/VLOOKUP($A30,Mobilités!$A$3:$U$209,21,0)</f>
        <v>0.021235521235521235</v>
      </c>
      <c r="M30" s="94">
        <f>VLOOKUP($A30,Mobilités!$A$3:$U$209,13,0)/VLOOKUP($A30,Mobilités!$A$3:$U$209,21,0)</f>
        <v>0.4884169884169884</v>
      </c>
      <c r="N30" s="94">
        <f>VLOOKUP($A30,Mobilités!$A$3:$U$209,14,0)/VLOOKUP($A30,Mobilités!$A$3:$U$209,21,0)</f>
        <v>0.14671814671814673</v>
      </c>
      <c r="O30" s="94">
        <f>VLOOKUP($A30,Mobilités!$A$3:$U$209,15,0)/VLOOKUP($A30,Mobilités!$A$3:$U$209,21,0)</f>
        <v>0.01287001287001287</v>
      </c>
      <c r="P30" s="94">
        <f>VLOOKUP($A30,Mobilités!$A$3:$U$209,16,0)/VLOOKUP($A30,Mobilités!$A$3:$U$209,21,0)</f>
        <v>0.2351994851994852</v>
      </c>
      <c r="Q30" s="94">
        <f>VLOOKUP($A30,Mobilités!$A$3:$U$209,17,0)/VLOOKUP($A30,Mobilités!$A$3:$U$209,21,0)</f>
        <v>0.09555984555984558</v>
      </c>
      <c r="R30" s="94">
        <f>VLOOKUP($A30,Mobilités!$A$3:$U$209,18,0)/VLOOKUP($A30,Mobilités!$A$3:$U$209,21,0)</f>
        <v>0.6351351351351351</v>
      </c>
      <c r="S30" s="94">
        <f>VLOOKUP($A30,Mobilités!$A$3:$U$209,19,0)/VLOOKUP($A30,Mobilités!$A$3:$U$209,21,0)</f>
        <v>0.8005148005148005</v>
      </c>
      <c r="T30" s="94">
        <f>VLOOKUP($A30,Mobilités!$A$3:$U$209,20,0)/VLOOKUP($A30,Mobilités!$A$3:$U$209,21,0)</f>
        <v>0.3648648648648649</v>
      </c>
      <c r="U30" s="142"/>
      <c r="V30" s="142"/>
      <c r="W30" s="142"/>
      <c r="X30" s="142"/>
      <c r="Y30" s="142"/>
      <c r="Z30" s="142"/>
      <c r="AA30" s="142"/>
      <c r="AB30" s="142"/>
      <c r="AC30" s="142"/>
      <c r="AD30" s="142"/>
      <c r="AE30" s="142"/>
      <c r="AF30" s="142"/>
      <c r="AG30" s="142"/>
    </row>
    <row r="31" spans="1:33" s="53" customFormat="1" ht="14.25" customHeight="1">
      <c r="A31" s="57">
        <v>60</v>
      </c>
      <c r="B31" s="60" t="s">
        <v>143</v>
      </c>
      <c r="C31" s="140" t="str">
        <f>VLOOKUP($A31,'Caractéristiques des enquêtes'!$A$2:$C$210,3,0)</f>
        <v>EMD</v>
      </c>
      <c r="D31" s="61">
        <v>1998</v>
      </c>
      <c r="E31" s="62">
        <v>801000</v>
      </c>
      <c r="F31" s="63">
        <v>96</v>
      </c>
      <c r="G31" s="116" t="s">
        <v>538</v>
      </c>
      <c r="H31" s="94">
        <f>VLOOKUP($A31,Mobilités!$A$3:$U$209,8,0)/VLOOKUP($A31,Mobilités!$A$3:$U$209,21,0)</f>
        <v>0.19607843137254902</v>
      </c>
      <c r="I31" s="94">
        <f>VLOOKUP($A31,Mobilités!$A$3:$U$209,9,0)/VLOOKUP($A31,Mobilités!$A$3:$U$209,21,0)</f>
        <v>0.028011204481792718</v>
      </c>
      <c r="J31" s="94">
        <f>VLOOKUP($A31,Mobilités!$A$3:$U$209,10,0)/VLOOKUP($A31,Mobilités!$A$3:$U$209,21,0)</f>
        <v>0.06442577030812326</v>
      </c>
      <c r="K31" s="94">
        <f>VLOOKUP($A31,Mobilités!$A$3:$U$209,11,0)/VLOOKUP($A31,Mobilités!$A$3:$U$209,21,0)</f>
        <v>0.014005602240896359</v>
      </c>
      <c r="L31" s="94">
        <f>VLOOKUP($A31,Mobilités!$A$3:$U$209,12,0)/VLOOKUP($A31,Mobilités!$A$3:$U$209,21,0)</f>
        <v>0.014005602240896359</v>
      </c>
      <c r="M31" s="94">
        <f>VLOOKUP($A31,Mobilités!$A$3:$U$209,13,0)/VLOOKUP($A31,Mobilités!$A$3:$U$209,21,0)</f>
        <v>0.5266106442577031</v>
      </c>
      <c r="N31" s="94">
        <f>VLOOKUP($A31,Mobilités!$A$3:$U$209,14,0)/VLOOKUP($A31,Mobilités!$A$3:$U$209,21,0)</f>
        <v>0.14845938375350143</v>
      </c>
      <c r="O31" s="94">
        <f>VLOOKUP($A31,Mobilités!$A$3:$U$209,15,0)/VLOOKUP($A31,Mobilités!$A$3:$U$209,21,0)</f>
        <v>0.008403361344537815</v>
      </c>
      <c r="P31" s="94">
        <f>VLOOKUP($A31,Mobilités!$A$3:$U$209,16,0)/VLOOKUP($A31,Mobilités!$A$3:$U$209,21,0)</f>
        <v>0.22408963585434175</v>
      </c>
      <c r="Q31" s="94">
        <f>VLOOKUP($A31,Mobilités!$A$3:$U$209,17,0)/VLOOKUP($A31,Mobilités!$A$3:$U$209,21,0)</f>
        <v>0.07843137254901962</v>
      </c>
      <c r="R31" s="94">
        <f>VLOOKUP($A31,Mobilités!$A$3:$U$209,18,0)/VLOOKUP($A31,Mobilités!$A$3:$U$209,21,0)</f>
        <v>0.6750700280112045</v>
      </c>
      <c r="S31" s="94">
        <f>VLOOKUP($A31,Mobilités!$A$3:$U$209,19,0)/VLOOKUP($A31,Mobilités!$A$3:$U$209,21,0)</f>
        <v>0.803921568627451</v>
      </c>
      <c r="T31" s="94">
        <f>VLOOKUP($A31,Mobilités!$A$3:$U$209,20,0)/VLOOKUP($A31,Mobilités!$A$3:$U$209,21,0)</f>
        <v>0.32492997198879553</v>
      </c>
      <c r="U31" s="142"/>
      <c r="V31" s="142"/>
      <c r="W31" s="142"/>
      <c r="X31" s="142"/>
      <c r="Y31" s="142"/>
      <c r="Z31" s="142"/>
      <c r="AA31" s="142"/>
      <c r="AB31" s="142"/>
      <c r="AC31" s="142"/>
      <c r="AD31" s="142"/>
      <c r="AE31" s="142"/>
      <c r="AF31" s="142"/>
      <c r="AG31" s="142"/>
    </row>
    <row r="32" spans="1:33" s="53" customFormat="1" ht="14.25" customHeight="1">
      <c r="A32" s="57">
        <v>107</v>
      </c>
      <c r="B32" s="60" t="s">
        <v>147</v>
      </c>
      <c r="C32" s="140" t="str">
        <f>VLOOKUP($A32,'Caractéristiques des enquêtes'!$A$2:$C$210,3,0)</f>
        <v>EDGT</v>
      </c>
      <c r="D32" s="61">
        <v>2009</v>
      </c>
      <c r="E32" s="62">
        <v>881000</v>
      </c>
      <c r="F32" s="63">
        <v>96</v>
      </c>
      <c r="G32" s="116" t="s">
        <v>538</v>
      </c>
      <c r="H32" s="94">
        <f>VLOOKUP($A32,Mobilités!$A$3:$U$209,8,0)/VLOOKUP($A32,Mobilités!$A$3:$U$209,21,0)</f>
        <v>0.2092391304347826</v>
      </c>
      <c r="I32" s="94">
        <f>VLOOKUP($A32,Mobilités!$A$3:$U$209,9,0)/VLOOKUP($A32,Mobilités!$A$3:$U$209,21,0)</f>
        <v>0.03260869565217391</v>
      </c>
      <c r="J32" s="94">
        <f>VLOOKUP($A32,Mobilités!$A$3:$U$209,10,0)/VLOOKUP($A32,Mobilités!$A$3:$U$209,21,0)</f>
        <v>0.08152173913043477</v>
      </c>
      <c r="K32" s="94">
        <f>VLOOKUP($A32,Mobilités!$A$3:$U$209,11,0)/VLOOKUP($A32,Mobilités!$A$3:$U$209,21,0)</f>
        <v>0.010869565217391304</v>
      </c>
      <c r="L32" s="94">
        <f>VLOOKUP($A32,Mobilités!$A$3:$U$209,12,0)/VLOOKUP($A32,Mobilités!$A$3:$U$209,21,0)</f>
        <v>0.01358695652173913</v>
      </c>
      <c r="M32" s="94">
        <f>VLOOKUP($A32,Mobilités!$A$3:$U$209,13,0)/VLOOKUP($A32,Mobilités!$A$3:$U$209,21,0)</f>
        <v>0.4891304347826087</v>
      </c>
      <c r="N32" s="94">
        <f>VLOOKUP($A32,Mobilités!$A$3:$U$209,14,0)/VLOOKUP($A32,Mobilités!$A$3:$U$209,21,0)</f>
        <v>0.14673913043478262</v>
      </c>
      <c r="O32" s="94">
        <f>VLOOKUP($A32,Mobilités!$A$3:$U$209,15,0)/VLOOKUP($A32,Mobilités!$A$3:$U$209,21,0)</f>
        <v>0.016304347826086956</v>
      </c>
      <c r="P32" s="94">
        <f>VLOOKUP($A32,Mobilités!$A$3:$U$209,16,0)/VLOOKUP($A32,Mobilités!$A$3:$U$209,21,0)</f>
        <v>0.2418478260869565</v>
      </c>
      <c r="Q32" s="94">
        <f>VLOOKUP($A32,Mobilités!$A$3:$U$209,17,0)/VLOOKUP($A32,Mobilités!$A$3:$U$209,21,0)</f>
        <v>0.0923913043478261</v>
      </c>
      <c r="R32" s="94">
        <f>VLOOKUP($A32,Mobilités!$A$3:$U$209,18,0)/VLOOKUP($A32,Mobilités!$A$3:$U$209,21,0)</f>
        <v>0.6358695652173912</v>
      </c>
      <c r="S32" s="94">
        <f>VLOOKUP($A32,Mobilités!$A$3:$U$209,19,0)/VLOOKUP($A32,Mobilités!$A$3:$U$209,21,0)</f>
        <v>0.7907608695652174</v>
      </c>
      <c r="T32" s="94">
        <f>VLOOKUP($A32,Mobilités!$A$3:$U$209,20,0)/VLOOKUP($A32,Mobilités!$A$3:$U$209,21,0)</f>
        <v>0.3641304347826087</v>
      </c>
      <c r="U32" s="142"/>
      <c r="V32" s="142"/>
      <c r="W32" s="142"/>
      <c r="X32" s="142"/>
      <c r="Y32" s="142"/>
      <c r="Z32" s="142"/>
      <c r="AA32" s="142"/>
      <c r="AB32" s="142"/>
      <c r="AC32" s="142"/>
      <c r="AD32" s="142"/>
      <c r="AE32" s="142"/>
      <c r="AF32" s="142"/>
      <c r="AG32" s="142"/>
    </row>
    <row r="33" spans="1:33" s="53" customFormat="1" ht="14.25" customHeight="1">
      <c r="A33" s="57">
        <v>211</v>
      </c>
      <c r="B33" s="195" t="s">
        <v>618</v>
      </c>
      <c r="C33" s="203" t="s">
        <v>542</v>
      </c>
      <c r="D33" s="197">
        <v>2022</v>
      </c>
      <c r="E33" s="204">
        <v>1602300</v>
      </c>
      <c r="F33" s="206">
        <v>545</v>
      </c>
      <c r="G33" s="205" t="s">
        <v>538</v>
      </c>
      <c r="H33" s="94">
        <f>VLOOKUP($A33,Mobilités!$A$3:$U$209,8,0)/VLOOKUP($A33,Mobilités!$A$3:$U$209,21,0)</f>
        <v>0.23879426300582465</v>
      </c>
      <c r="I33" s="94">
        <f>VLOOKUP($A33,Mobilités!$A$3:$U$209,9,0)/VLOOKUP($A33,Mobilités!$A$3:$U$209,21,0)</f>
        <v>0.05325501803151609</v>
      </c>
      <c r="J33" s="94">
        <f>VLOOKUP($A33,Mobilités!$A$3:$U$209,10,0)/VLOOKUP($A33,Mobilités!$A$3:$U$209,21,0)</f>
        <v>0.0736886936112975</v>
      </c>
      <c r="K33" s="94">
        <f>VLOOKUP($A33,Mobilités!$A$3:$U$209,11,0)/VLOOKUP($A33,Mobilités!$A$3:$U$209,21,0)</f>
        <v>0.01633407175225892</v>
      </c>
      <c r="L33" s="94">
        <f>VLOOKUP($A33,Mobilités!$A$3:$U$209,12,0)/VLOOKUP($A33,Mobilités!$A$3:$U$209,21,0)</f>
        <v>0.011005812368057408</v>
      </c>
      <c r="M33" s="94">
        <f>VLOOKUP($A33,Mobilités!$A$3:$U$209,13,0)/VLOOKUP($A33,Mobilités!$A$3:$U$209,21,0)</f>
        <v>0.4679982719158754</v>
      </c>
      <c r="N33" s="94">
        <f>VLOOKUP($A33,Mobilités!$A$3:$U$209,14,0)/VLOOKUP($A33,Mobilités!$A$3:$U$209,21,0)</f>
        <v>0.12061046716486964</v>
      </c>
      <c r="O33" s="94">
        <f>VLOOKUP($A33,Mobilités!$A$3:$U$209,15,0)/VLOOKUP($A33,Mobilités!$A$3:$U$209,21,0)</f>
        <v>0.018313402150300424</v>
      </c>
      <c r="P33" s="94">
        <f>VLOOKUP($A33,Mobilités!$A$3:$U$209,16,0)/VLOOKUP($A33,Mobilités!$A$3:$U$209,21,0)</f>
        <v>0.29204928103734074</v>
      </c>
      <c r="Q33" s="94">
        <f>VLOOKUP($A33,Mobilités!$A$3:$U$209,17,0)/VLOOKUP($A33,Mobilités!$A$3:$U$209,21,0)</f>
        <v>0.09002276536355643</v>
      </c>
      <c r="R33" s="94">
        <f>VLOOKUP($A33,Mobilités!$A$3:$U$209,18,0)/VLOOKUP($A33,Mobilités!$A$3:$U$209,21,0)</f>
        <v>0.5886087390807451</v>
      </c>
      <c r="S33" s="94">
        <f>VLOOKUP($A33,Mobilités!$A$3:$U$209,19,0)/VLOOKUP($A33,Mobilités!$A$3:$U$209,21,0)</f>
        <v>0.7612057369941754</v>
      </c>
      <c r="T33" s="94">
        <f>VLOOKUP($A33,Mobilités!$A$3:$U$209,20,0)/VLOOKUP($A33,Mobilités!$A$3:$U$209,21,0)</f>
        <v>0.411391260919255</v>
      </c>
      <c r="U33" s="142"/>
      <c r="V33" s="142"/>
      <c r="W33" s="142"/>
      <c r="X33" s="142"/>
      <c r="Y33" s="142"/>
      <c r="Z33" s="142"/>
      <c r="AA33" s="142"/>
      <c r="AB33" s="142"/>
      <c r="AC33" s="142"/>
      <c r="AD33" s="142"/>
      <c r="AE33" s="142"/>
      <c r="AF33" s="142"/>
      <c r="AG33" s="142"/>
    </row>
    <row r="34" spans="1:33" s="53" customFormat="1" ht="14.25" customHeight="1">
      <c r="A34" s="57">
        <v>197</v>
      </c>
      <c r="B34" s="60" t="s">
        <v>575</v>
      </c>
      <c r="C34" s="140" t="s">
        <v>542</v>
      </c>
      <c r="D34" s="61">
        <v>2019</v>
      </c>
      <c r="E34" s="169">
        <v>71600</v>
      </c>
      <c r="F34" s="63">
        <v>84</v>
      </c>
      <c r="G34" s="167" t="s">
        <v>538</v>
      </c>
      <c r="H34" s="94">
        <f>VLOOKUP($A34,Mobilités!$A$3:$U$209,8,0)/VLOOKUP($A34,Mobilités!$A$3:$U$209,21,0)</f>
        <v>0.2656430545423565</v>
      </c>
      <c r="I34" s="94">
        <f>VLOOKUP($A34,Mobilités!$A$3:$U$209,9,0)/VLOOKUP($A34,Mobilités!$A$3:$U$209,21,0)</f>
        <v>0.014771111667261276</v>
      </c>
      <c r="J34" s="94">
        <f>VLOOKUP($A34,Mobilités!$A$3:$U$209,10,0)/VLOOKUP($A34,Mobilités!$A$3:$U$209,21,0)</f>
        <v>0.0047657335768561074</v>
      </c>
      <c r="K34" s="94">
        <f>VLOOKUP($A34,Mobilités!$A$3:$U$209,11,0)/VLOOKUP($A34,Mobilités!$A$3:$U$209,21,0)</f>
        <v>0.05511743938998611</v>
      </c>
      <c r="L34" s="94">
        <f>VLOOKUP($A34,Mobilités!$A$3:$U$209,12,0)/VLOOKUP($A34,Mobilités!$A$3:$U$209,21,0)</f>
        <v>0.0034744593954174415</v>
      </c>
      <c r="M34" s="94">
        <f>VLOOKUP($A34,Mobilités!$A$3:$U$209,13,0)/VLOOKUP($A34,Mobilités!$A$3:$U$209,21,0)</f>
        <v>0.5176119148664263</v>
      </c>
      <c r="N34" s="94">
        <f>VLOOKUP($A34,Mobilités!$A$3:$U$209,14,0)/VLOOKUP($A34,Mobilités!$A$3:$U$209,21,0)</f>
        <v>0.12893039899040998</v>
      </c>
      <c r="O34" s="94">
        <f>VLOOKUP($A34,Mobilités!$A$3:$U$209,15,0)/VLOOKUP($A34,Mobilités!$A$3:$U$209,21,0)</f>
        <v>0.009685887571286324</v>
      </c>
      <c r="P34" s="94">
        <f>VLOOKUP($A34,Mobilités!$A$3:$U$209,16,0)/VLOOKUP($A34,Mobilités!$A$3:$U$209,21,0)</f>
        <v>0.2804141662096178</v>
      </c>
      <c r="Q34" s="94">
        <f>VLOOKUP($A34,Mobilités!$A$3:$U$209,17,0)/VLOOKUP($A34,Mobilités!$A$3:$U$209,21,0)</f>
        <v>0.059883172966842216</v>
      </c>
      <c r="R34" s="94">
        <f>VLOOKUP($A34,Mobilités!$A$3:$U$209,18,0)/VLOOKUP($A34,Mobilités!$A$3:$U$209,21,0)</f>
        <v>0.6465423138568364</v>
      </c>
      <c r="S34" s="94">
        <f>VLOOKUP($A34,Mobilités!$A$3:$U$209,19,0)/VLOOKUP($A34,Mobilités!$A$3:$U$209,21,0)</f>
        <v>0.7343569454576435</v>
      </c>
      <c r="T34" s="94">
        <f>VLOOKUP($A34,Mobilités!$A$3:$U$209,20,0)/VLOOKUP($A34,Mobilités!$A$3:$U$209,21,0)</f>
        <v>0.3534576861431638</v>
      </c>
      <c r="U34" s="142"/>
      <c r="V34" s="142"/>
      <c r="W34" s="142"/>
      <c r="X34" s="142"/>
      <c r="Y34" s="142"/>
      <c r="Z34" s="142"/>
      <c r="AA34" s="142"/>
      <c r="AB34" s="142"/>
      <c r="AC34" s="142"/>
      <c r="AD34" s="142"/>
      <c r="AE34" s="142"/>
      <c r="AF34" s="142"/>
      <c r="AG34" s="142"/>
    </row>
    <row r="35" spans="1:33" s="53" customFormat="1" ht="14.25" customHeight="1">
      <c r="A35" s="57">
        <v>75</v>
      </c>
      <c r="B35" s="60" t="s">
        <v>148</v>
      </c>
      <c r="C35" s="140" t="str">
        <f>VLOOKUP($A35,'Caractéristiques des enquêtes'!$A$2:$C$210,3,0)</f>
        <v>EMD</v>
      </c>
      <c r="D35" s="61">
        <v>2003</v>
      </c>
      <c r="E35" s="62">
        <v>203000</v>
      </c>
      <c r="F35" s="63">
        <v>8</v>
      </c>
      <c r="G35" s="116" t="s">
        <v>538</v>
      </c>
      <c r="H35" s="94">
        <f>VLOOKUP($A35,Mobilités!$A$3:$U$209,8,0)/VLOOKUP($A35,Mobilités!$A$3:$U$209,21,0)</f>
        <v>0.25262900464661286</v>
      </c>
      <c r="I35" s="94">
        <f>VLOOKUP($A35,Mobilités!$A$3:$U$209,9,0)/VLOOKUP($A35,Mobilités!$A$3:$U$209,21,0)</f>
        <v>0.007825874296894107</v>
      </c>
      <c r="J35" s="94">
        <f>VLOOKUP($A35,Mobilités!$A$3:$U$209,10,0)/VLOOKUP($A35,Mobilités!$A$3:$U$209,21,0)</f>
        <v>0.06774272438248961</v>
      </c>
      <c r="K35" s="94">
        <f>VLOOKUP($A35,Mobilités!$A$3:$U$209,11,0)/VLOOKUP($A35,Mobilités!$A$3:$U$209,21,0)</f>
        <v>0.009048667155783811</v>
      </c>
      <c r="L35" s="94">
        <f>VLOOKUP($A35,Mobilités!$A$3:$U$209,12,0)/VLOOKUP($A35,Mobilités!$A$3:$U$209,21,0)</f>
        <v>0.00855955001222793</v>
      </c>
      <c r="M35" s="94">
        <f>VLOOKUP($A35,Mobilités!$A$3:$U$209,13,0)/VLOOKUP($A35,Mobilités!$A$3:$U$209,21,0)</f>
        <v>0.4859378821227685</v>
      </c>
      <c r="N35" s="94">
        <f>VLOOKUP($A35,Mobilités!$A$3:$U$209,14,0)/VLOOKUP($A35,Mobilités!$A$3:$U$209,21,0)</f>
        <v>0.15456101736365863</v>
      </c>
      <c r="O35" s="94">
        <f>VLOOKUP($A35,Mobilités!$A$3:$U$209,15,0)/VLOOKUP($A35,Mobilités!$A$3:$U$209,21,0)</f>
        <v>0.013695280019564687</v>
      </c>
      <c r="P35" s="94">
        <f>VLOOKUP($A35,Mobilités!$A$3:$U$209,16,0)/VLOOKUP($A35,Mobilités!$A$3:$U$209,21,0)</f>
        <v>0.260454878943507</v>
      </c>
      <c r="Q35" s="94">
        <f>VLOOKUP($A35,Mobilités!$A$3:$U$209,17,0)/VLOOKUP($A35,Mobilités!$A$3:$U$209,21,0)</f>
        <v>0.07679139153827343</v>
      </c>
      <c r="R35" s="94">
        <f>VLOOKUP($A35,Mobilités!$A$3:$U$209,18,0)/VLOOKUP($A35,Mobilités!$A$3:$U$209,21,0)</f>
        <v>0.6404988994864271</v>
      </c>
      <c r="S35" s="94">
        <f>VLOOKUP($A35,Mobilités!$A$3:$U$209,19,0)/VLOOKUP($A35,Mobilités!$A$3:$U$209,21,0)</f>
        <v>0.7473709953533871</v>
      </c>
      <c r="T35" s="94">
        <f>VLOOKUP($A35,Mobilités!$A$3:$U$209,20,0)/VLOOKUP($A35,Mobilités!$A$3:$U$209,21,0)</f>
        <v>0.35950110051357304</v>
      </c>
      <c r="U35" s="142"/>
      <c r="V35" s="142"/>
      <c r="W35" s="142"/>
      <c r="X35" s="142"/>
      <c r="Y35" s="142"/>
      <c r="Z35" s="142"/>
      <c r="AA35" s="142"/>
      <c r="AB35" s="142"/>
      <c r="AC35" s="142"/>
      <c r="AD35" s="142"/>
      <c r="AE35" s="142"/>
      <c r="AF35" s="142"/>
      <c r="AG35" s="142"/>
    </row>
    <row r="36" spans="1:33" s="53" customFormat="1" ht="14.25" customHeight="1">
      <c r="A36" s="57">
        <v>189</v>
      </c>
      <c r="B36" s="60" t="s">
        <v>556</v>
      </c>
      <c r="C36" s="140" t="str">
        <f>VLOOKUP($A36,'Caractéristiques des enquêtes'!$A$2:$C$210,3,0)</f>
        <v>EMC²</v>
      </c>
      <c r="D36" s="61">
        <v>2018</v>
      </c>
      <c r="E36" s="169">
        <v>404300</v>
      </c>
      <c r="F36" s="67">
        <v>103</v>
      </c>
      <c r="G36" s="167" t="s">
        <v>538</v>
      </c>
      <c r="H36" s="94">
        <f>VLOOKUP($A36,Mobilités!$A$3:$U$209,8,0)/VLOOKUP($A36,Mobilités!$A$3:$U$209,21,0)</f>
        <v>0.24519396960269407</v>
      </c>
      <c r="I36" s="94">
        <f>VLOOKUP($A36,Mobilités!$A$3:$U$209,9,0)/VLOOKUP($A36,Mobilités!$A$3:$U$209,21,0)</f>
        <v>0.013088348442779245</v>
      </c>
      <c r="J36" s="94">
        <f>VLOOKUP($A36,Mobilités!$A$3:$U$209,10,0)/VLOOKUP($A36,Mobilités!$A$3:$U$209,21,0)</f>
        <v>0.03957169459962756</v>
      </c>
      <c r="K36" s="94">
        <f>VLOOKUP($A36,Mobilités!$A$3:$U$209,11,0)/VLOOKUP($A36,Mobilités!$A$3:$U$209,21,0)</f>
        <v>0.02103892773112992</v>
      </c>
      <c r="L36" s="94">
        <f>VLOOKUP($A36,Mobilités!$A$3:$U$209,12,0)/VLOOKUP($A36,Mobilités!$A$3:$U$209,21,0)</f>
        <v>0.007786103770113404</v>
      </c>
      <c r="M36" s="94">
        <f>VLOOKUP($A36,Mobilités!$A$3:$U$209,13,0)/VLOOKUP($A36,Mobilités!$A$3:$U$209,21,0)</f>
        <v>0.5310050290480491</v>
      </c>
      <c r="N36" s="94">
        <f>VLOOKUP($A36,Mobilités!$A$3:$U$209,14,0)/VLOOKUP($A36,Mobilités!$A$3:$U$209,21,0)</f>
        <v>0.1256927485810502</v>
      </c>
      <c r="O36" s="94">
        <f>VLOOKUP($A36,Mobilités!$A$3:$U$209,15,0)/VLOOKUP($A36,Mobilités!$A$3:$U$209,21,0)</f>
        <v>0.016623178224556476</v>
      </c>
      <c r="P36" s="94">
        <f>VLOOKUP($A36,Mobilités!$A$3:$U$209,16,0)/VLOOKUP($A36,Mobilités!$A$3:$U$209,21,0)</f>
        <v>0.25828231804547336</v>
      </c>
      <c r="Q36" s="94">
        <f>VLOOKUP($A36,Mobilités!$A$3:$U$209,17,0)/VLOOKUP($A36,Mobilités!$A$3:$U$209,21,0)</f>
        <v>0.06061062233075748</v>
      </c>
      <c r="R36" s="94">
        <f>VLOOKUP($A36,Mobilités!$A$3:$U$209,18,0)/VLOOKUP($A36,Mobilités!$A$3:$U$209,21,0)</f>
        <v>0.6566977776290993</v>
      </c>
      <c r="S36" s="94">
        <f>VLOOKUP($A36,Mobilités!$A$3:$U$209,19,0)/VLOOKUP($A36,Mobilités!$A$3:$U$209,21,0)</f>
        <v>0.7548060303973059</v>
      </c>
      <c r="T36" s="94">
        <f>VLOOKUP($A36,Mobilités!$A$3:$U$209,20,0)/VLOOKUP($A36,Mobilités!$A$3:$U$209,21,0)</f>
        <v>0.3433022223709007</v>
      </c>
      <c r="U36" s="142"/>
      <c r="V36" s="142"/>
      <c r="W36" s="142"/>
      <c r="X36" s="142"/>
      <c r="Y36" s="142"/>
      <c r="Z36" s="142"/>
      <c r="AA36" s="142"/>
      <c r="AB36" s="142"/>
      <c r="AC36" s="142"/>
      <c r="AD36" s="142"/>
      <c r="AE36" s="142"/>
      <c r="AF36" s="142"/>
      <c r="AG36" s="142"/>
    </row>
    <row r="37" spans="1:33" s="53" customFormat="1" ht="14.25" customHeight="1">
      <c r="A37" s="57">
        <v>124</v>
      </c>
      <c r="B37" s="60" t="s">
        <v>151</v>
      </c>
      <c r="C37" s="140" t="str">
        <f>VLOOKUP($A37,'Caractéristiques des enquêtes'!$A$2:$C$210,3,0)</f>
        <v>EDGT</v>
      </c>
      <c r="D37" s="61">
        <v>2011</v>
      </c>
      <c r="E37" s="62">
        <v>209000</v>
      </c>
      <c r="F37" s="63">
        <v>29</v>
      </c>
      <c r="G37" s="116" t="s">
        <v>538</v>
      </c>
      <c r="H37" s="94">
        <f>VLOOKUP($A37,Mobilités!$A$3:$U$209,8,0)/VLOOKUP($A37,Mobilités!$A$3:$U$209,21,0)</f>
        <v>0.28263822773440456</v>
      </c>
      <c r="I37" s="94">
        <f>VLOOKUP($A37,Mobilités!$A$3:$U$209,9,0)/VLOOKUP($A37,Mobilités!$A$3:$U$209,21,0)</f>
        <v>0.01570568740046963</v>
      </c>
      <c r="J37" s="94">
        <f>VLOOKUP($A37,Mobilités!$A$3:$U$209,10,0)/VLOOKUP($A37,Mobilités!$A$3:$U$209,21,0)</f>
        <v>0.08097669075551271</v>
      </c>
      <c r="K37" s="94">
        <f>VLOOKUP($A37,Mobilités!$A$3:$U$209,11,0)/VLOOKUP($A37,Mobilités!$A$3:$U$209,21,0)</f>
        <v>0.00787137116451022</v>
      </c>
      <c r="L37" s="94">
        <f>VLOOKUP($A37,Mobilités!$A$3:$U$209,12,0)/VLOOKUP($A37,Mobilités!$A$3:$U$209,21,0)</f>
        <v>0.00490315607162338</v>
      </c>
      <c r="M37" s="94">
        <f>VLOOKUP($A37,Mobilités!$A$3:$U$209,13,0)/VLOOKUP($A37,Mobilités!$A$3:$U$209,21,0)</f>
        <v>0.4627168181489021</v>
      </c>
      <c r="N37" s="94">
        <f>VLOOKUP($A37,Mobilités!$A$3:$U$209,14,0)/VLOOKUP($A37,Mobilités!$A$3:$U$209,21,0)</f>
        <v>0.13156332114603347</v>
      </c>
      <c r="O37" s="94">
        <f>VLOOKUP($A37,Mobilités!$A$3:$U$209,15,0)/VLOOKUP($A37,Mobilités!$A$3:$U$209,21,0)</f>
        <v>0.01362472757854395</v>
      </c>
      <c r="P37" s="94">
        <f>VLOOKUP($A37,Mobilités!$A$3:$U$209,16,0)/VLOOKUP($A37,Mobilités!$A$3:$U$209,21,0)</f>
        <v>0.2983439151348742</v>
      </c>
      <c r="Q37" s="94">
        <f>VLOOKUP($A37,Mobilités!$A$3:$U$209,17,0)/VLOOKUP($A37,Mobilités!$A$3:$U$209,21,0)</f>
        <v>0.08884806192002294</v>
      </c>
      <c r="R37" s="94">
        <f>VLOOKUP($A37,Mobilités!$A$3:$U$209,18,0)/VLOOKUP($A37,Mobilités!$A$3:$U$209,21,0)</f>
        <v>0.5942801392949355</v>
      </c>
      <c r="S37" s="94">
        <f>VLOOKUP($A37,Mobilités!$A$3:$U$209,19,0)/VLOOKUP($A37,Mobilités!$A$3:$U$209,21,0)</f>
        <v>0.7173617722655954</v>
      </c>
      <c r="T37" s="94">
        <f>VLOOKUP($A37,Mobilités!$A$3:$U$209,20,0)/VLOOKUP($A37,Mobilités!$A$3:$U$209,21,0)</f>
        <v>0.40571986070506444</v>
      </c>
      <c r="U37" s="142"/>
      <c r="V37" s="142"/>
      <c r="W37" s="142"/>
      <c r="X37" s="142"/>
      <c r="Y37" s="142"/>
      <c r="Z37" s="142"/>
      <c r="AA37" s="142"/>
      <c r="AB37" s="142"/>
      <c r="AC37" s="142"/>
      <c r="AD37" s="142"/>
      <c r="AE37" s="142"/>
      <c r="AF37" s="142"/>
      <c r="AG37" s="142"/>
    </row>
    <row r="38" spans="1:33" s="53" customFormat="1" ht="14.25" customHeight="1">
      <c r="A38" s="57">
        <v>210</v>
      </c>
      <c r="B38" s="195" t="s">
        <v>615</v>
      </c>
      <c r="C38" s="203" t="s">
        <v>542</v>
      </c>
      <c r="D38" s="197">
        <v>2022</v>
      </c>
      <c r="E38" s="204">
        <v>681900</v>
      </c>
      <c r="F38" s="206">
        <v>528</v>
      </c>
      <c r="G38" s="205" t="s">
        <v>538</v>
      </c>
      <c r="H38" s="94">
        <f>VLOOKUP($A38,Mobilités!$A$3:$U$209,8,0)/VLOOKUP($A38,Mobilités!$A$3:$U$209,21,0)</f>
        <v>0.2690081914078614</v>
      </c>
      <c r="I38" s="94">
        <f>VLOOKUP($A38,Mobilités!$A$3:$U$209,9,0)/VLOOKUP($A38,Mobilités!$A$3:$U$209,21,0)</f>
        <v>0.02833107431198067</v>
      </c>
      <c r="J38" s="94">
        <f>VLOOKUP($A38,Mobilités!$A$3:$U$209,10,0)/VLOOKUP($A38,Mobilités!$A$3:$U$209,21,0)</f>
        <v>0.03715599033531734</v>
      </c>
      <c r="K38" s="94">
        <f>VLOOKUP($A38,Mobilités!$A$3:$U$209,11,0)/VLOOKUP($A38,Mobilités!$A$3:$U$209,21,0)</f>
        <v>0.020045376863692614</v>
      </c>
      <c r="L38" s="94">
        <f>VLOOKUP($A38,Mobilités!$A$3:$U$209,12,0)/VLOOKUP($A38,Mobilités!$A$3:$U$209,21,0)</f>
        <v>0.007354587777712299</v>
      </c>
      <c r="M38" s="94">
        <f>VLOOKUP($A38,Mobilités!$A$3:$U$209,13,0)/VLOOKUP($A38,Mobilités!$A$3:$U$209,21,0)</f>
        <v>0.4833667275620249</v>
      </c>
      <c r="N38" s="94">
        <f>VLOOKUP($A38,Mobilités!$A$3:$U$209,14,0)/VLOOKUP($A38,Mobilités!$A$3:$U$209,21,0)</f>
        <v>0.13137780658848489</v>
      </c>
      <c r="O38" s="94">
        <f>VLOOKUP($A38,Mobilités!$A$3:$U$209,15,0)/VLOOKUP($A38,Mobilités!$A$3:$U$209,21,0)</f>
        <v>0.023360245152925927</v>
      </c>
      <c r="P38" s="94">
        <f>VLOOKUP($A38,Mobilités!$A$3:$U$209,16,0)/VLOOKUP($A38,Mobilités!$A$3:$U$209,21,0)</f>
        <v>0.2973392657198421</v>
      </c>
      <c r="Q38" s="94">
        <f>VLOOKUP($A38,Mobilités!$A$3:$U$209,17,0)/VLOOKUP($A38,Mobilités!$A$3:$U$209,21,0)</f>
        <v>0.05720136719900996</v>
      </c>
      <c r="R38" s="94">
        <f>VLOOKUP($A38,Mobilités!$A$3:$U$209,18,0)/VLOOKUP($A38,Mobilités!$A$3:$U$209,21,0)</f>
        <v>0.6147445341505098</v>
      </c>
      <c r="S38" s="94">
        <f>VLOOKUP($A38,Mobilités!$A$3:$U$209,19,0)/VLOOKUP($A38,Mobilités!$A$3:$U$209,21,0)</f>
        <v>0.7309918085921386</v>
      </c>
      <c r="T38" s="94">
        <f>VLOOKUP($A38,Mobilités!$A$3:$U$209,20,0)/VLOOKUP($A38,Mobilités!$A$3:$U$209,21,0)</f>
        <v>0.3852554658494903</v>
      </c>
      <c r="U38" s="142"/>
      <c r="V38" s="142"/>
      <c r="W38" s="142"/>
      <c r="X38" s="142"/>
      <c r="Y38" s="142"/>
      <c r="Z38" s="142"/>
      <c r="AA38" s="142"/>
      <c r="AB38" s="142"/>
      <c r="AC38" s="142"/>
      <c r="AD38" s="142"/>
      <c r="AE38" s="142"/>
      <c r="AF38" s="142"/>
      <c r="AG38" s="142"/>
    </row>
    <row r="39" spans="1:33" s="53" customFormat="1" ht="14.25" customHeight="1">
      <c r="A39" s="57">
        <v>118</v>
      </c>
      <c r="B39" s="60" t="s">
        <v>154</v>
      </c>
      <c r="C39" s="140" t="str">
        <f>VLOOKUP($A39,'Caractéristiques des enquêtes'!$A$2:$C$210,3,0)</f>
        <v>EMD</v>
      </c>
      <c r="D39" s="61">
        <v>2010</v>
      </c>
      <c r="E39" s="62">
        <v>117000</v>
      </c>
      <c r="F39" s="63">
        <v>4</v>
      </c>
      <c r="G39" s="116" t="s">
        <v>538</v>
      </c>
      <c r="H39" s="94">
        <f>VLOOKUP($A39,Mobilités!$A$3:$U$209,8,0)/VLOOKUP($A39,Mobilités!$A$3:$U$209,21,0)</f>
        <v>0.25376411543287325</v>
      </c>
      <c r="I39" s="94">
        <f>VLOOKUP($A39,Mobilités!$A$3:$U$209,9,0)/VLOOKUP($A39,Mobilités!$A$3:$U$209,21,0)</f>
        <v>0.04077791718946047</v>
      </c>
      <c r="J39" s="94">
        <f>VLOOKUP($A39,Mobilités!$A$3:$U$209,10,0)/VLOOKUP($A39,Mobilités!$A$3:$U$209,21,0)</f>
        <v>0.03419071518193224</v>
      </c>
      <c r="K39" s="94">
        <f>VLOOKUP($A39,Mobilités!$A$3:$U$209,11,0)/VLOOKUP($A39,Mobilités!$A$3:$U$209,21,0)</f>
        <v>0.03450439146800501</v>
      </c>
      <c r="L39" s="94">
        <f>VLOOKUP($A39,Mobilités!$A$3:$U$209,12,0)/VLOOKUP($A39,Mobilités!$A$3:$U$209,21,0)</f>
        <v>0.037013801756587195</v>
      </c>
      <c r="M39" s="94">
        <f>VLOOKUP($A39,Mobilités!$A$3:$U$209,13,0)/VLOOKUP($A39,Mobilités!$A$3:$U$209,21,0)</f>
        <v>0.4093475533249685</v>
      </c>
      <c r="N39" s="94">
        <f>VLOOKUP($A39,Mobilités!$A$3:$U$209,14,0)/VLOOKUP($A39,Mobilités!$A$3:$U$209,21,0)</f>
        <v>0.18287327478042656</v>
      </c>
      <c r="O39" s="94">
        <f>VLOOKUP($A39,Mobilités!$A$3:$U$209,15,0)/VLOOKUP($A39,Mobilités!$A$3:$U$209,21,0)</f>
        <v>0.007528230865746549</v>
      </c>
      <c r="P39" s="94">
        <f>VLOOKUP($A39,Mobilités!$A$3:$U$209,16,0)/VLOOKUP($A39,Mobilités!$A$3:$U$209,21,0)</f>
        <v>0.2945420326223337</v>
      </c>
      <c r="Q39" s="94">
        <f>VLOOKUP($A39,Mobilités!$A$3:$U$209,17,0)/VLOOKUP($A39,Mobilités!$A$3:$U$209,21,0)</f>
        <v>0.06869510664993725</v>
      </c>
      <c r="R39" s="94">
        <f>VLOOKUP($A39,Mobilités!$A$3:$U$209,18,0)/VLOOKUP($A39,Mobilités!$A$3:$U$209,21,0)</f>
        <v>0.5922208281053951</v>
      </c>
      <c r="S39" s="94">
        <f>VLOOKUP($A39,Mobilités!$A$3:$U$209,19,0)/VLOOKUP($A39,Mobilités!$A$3:$U$209,21,0)</f>
        <v>0.7462358845671268</v>
      </c>
      <c r="T39" s="94">
        <f>VLOOKUP($A39,Mobilités!$A$3:$U$209,20,0)/VLOOKUP($A39,Mobilités!$A$3:$U$209,21,0)</f>
        <v>0.4077791718946047</v>
      </c>
      <c r="U39" s="142"/>
      <c r="V39" s="142"/>
      <c r="W39" s="142"/>
      <c r="X39" s="142"/>
      <c r="Y39" s="142"/>
      <c r="Z39" s="142"/>
      <c r="AA39" s="142"/>
      <c r="AB39" s="142"/>
      <c r="AC39" s="142"/>
      <c r="AD39" s="142"/>
      <c r="AE39" s="142"/>
      <c r="AF39" s="142"/>
      <c r="AG39" s="142"/>
    </row>
    <row r="40" spans="1:33" s="53" customFormat="1" ht="14.25" customHeight="1">
      <c r="A40" s="57">
        <v>97</v>
      </c>
      <c r="B40" s="60" t="s">
        <v>157</v>
      </c>
      <c r="C40" s="140" t="str">
        <f>VLOOKUP($A40,'Caractéristiques des enquêtes'!$A$2:$C$210,3,0)</f>
        <v>EDGT</v>
      </c>
      <c r="D40" s="61">
        <v>2007</v>
      </c>
      <c r="E40" s="62">
        <v>180000</v>
      </c>
      <c r="F40" s="63">
        <v>49</v>
      </c>
      <c r="G40" s="116" t="s">
        <v>538</v>
      </c>
      <c r="H40" s="94">
        <f>VLOOKUP($A40,Mobilités!$A$3:$U$209,8,0)/VLOOKUP($A40,Mobilités!$A$3:$U$209,21,0)</f>
        <v>0.25745992601726264</v>
      </c>
      <c r="I40" s="94">
        <f>VLOOKUP($A40,Mobilités!$A$3:$U$209,9,0)/VLOOKUP($A40,Mobilités!$A$3:$U$209,21,0)</f>
        <v>0.015536374845869299</v>
      </c>
      <c r="J40" s="94">
        <f>VLOOKUP($A40,Mobilités!$A$3:$U$209,10,0)/VLOOKUP($A40,Mobilités!$A$3:$U$209,21,0)</f>
        <v>0.03773119605425401</v>
      </c>
      <c r="K40" s="94">
        <f>VLOOKUP($A40,Mobilités!$A$3:$U$209,11,0)/VLOOKUP($A40,Mobilités!$A$3:$U$209,21,0)</f>
        <v>0.015043156596794081</v>
      </c>
      <c r="L40" s="94">
        <f>VLOOKUP($A40,Mobilités!$A$3:$U$209,12,0)/VLOOKUP($A40,Mobilités!$A$3:$U$209,21,0)</f>
        <v>0.009864364981504316</v>
      </c>
      <c r="M40" s="94">
        <f>VLOOKUP($A40,Mobilités!$A$3:$U$209,13,0)/VLOOKUP($A40,Mobilités!$A$3:$U$209,21,0)</f>
        <v>0.5011097410604193</v>
      </c>
      <c r="N40" s="94">
        <f>VLOOKUP($A40,Mobilités!$A$3:$U$209,14,0)/VLOOKUP($A40,Mobilités!$A$3:$U$209,21,0)</f>
        <v>0.15487053020961777</v>
      </c>
      <c r="O40" s="94">
        <f>VLOOKUP($A40,Mobilités!$A$3:$U$209,15,0)/VLOOKUP($A40,Mobilités!$A$3:$U$209,21,0)</f>
        <v>0.00838471023427867</v>
      </c>
      <c r="P40" s="94">
        <f>VLOOKUP($A40,Mobilités!$A$3:$U$209,16,0)/VLOOKUP($A40,Mobilités!$A$3:$U$209,21,0)</f>
        <v>0.2729963008631319</v>
      </c>
      <c r="Q40" s="94">
        <f>VLOOKUP($A40,Mobilités!$A$3:$U$209,17,0)/VLOOKUP($A40,Mobilités!$A$3:$U$209,21,0)</f>
        <v>0.052774352651048094</v>
      </c>
      <c r="R40" s="94">
        <f>VLOOKUP($A40,Mobilités!$A$3:$U$209,18,0)/VLOOKUP($A40,Mobilités!$A$3:$U$209,21,0)</f>
        <v>0.6559802712700371</v>
      </c>
      <c r="S40" s="94">
        <f>VLOOKUP($A40,Mobilités!$A$3:$U$209,19,0)/VLOOKUP($A40,Mobilités!$A$3:$U$209,21,0)</f>
        <v>0.7425400739827374</v>
      </c>
      <c r="T40" s="94">
        <f>VLOOKUP($A40,Mobilités!$A$3:$U$209,20,0)/VLOOKUP($A40,Mobilités!$A$3:$U$209,21,0)</f>
        <v>0.34401972872996306</v>
      </c>
      <c r="U40" s="142"/>
      <c r="V40" s="142"/>
      <c r="W40" s="142"/>
      <c r="X40" s="142"/>
      <c r="Y40" s="142"/>
      <c r="Z40" s="142"/>
      <c r="AA40" s="142"/>
      <c r="AB40" s="142"/>
      <c r="AC40" s="142"/>
      <c r="AD40" s="142"/>
      <c r="AE40" s="142"/>
      <c r="AF40" s="142"/>
      <c r="AG40" s="142"/>
    </row>
    <row r="41" spans="1:33" s="53" customFormat="1" ht="14.25" customHeight="1">
      <c r="A41" s="57">
        <v>209</v>
      </c>
      <c r="B41" s="195" t="s">
        <v>613</v>
      </c>
      <c r="C41" s="203" t="s">
        <v>542</v>
      </c>
      <c r="D41" s="197">
        <v>2022</v>
      </c>
      <c r="E41" s="204">
        <v>272800</v>
      </c>
      <c r="F41" s="206">
        <v>151</v>
      </c>
      <c r="G41" s="205" t="s">
        <v>538</v>
      </c>
      <c r="H41" s="94">
        <f>VLOOKUP($A41,Mobilités!$A$3:$U$209,8,0)/VLOOKUP($A41,Mobilités!$A$3:$U$209,21,0)</f>
        <v>0.28277727184921486</v>
      </c>
      <c r="I41" s="94">
        <f>VLOOKUP($A41,Mobilités!$A$3:$U$209,9,0)/VLOOKUP($A41,Mobilités!$A$3:$U$209,21,0)</f>
        <v>0.05026078317741535</v>
      </c>
      <c r="J41" s="94">
        <f>VLOOKUP($A41,Mobilités!$A$3:$U$209,10,0)/VLOOKUP($A41,Mobilités!$A$3:$U$209,21,0)</f>
        <v>0.03316499710240914</v>
      </c>
      <c r="K41" s="94">
        <f>VLOOKUP($A41,Mobilités!$A$3:$U$209,11,0)/VLOOKUP($A41,Mobilités!$A$3:$U$209,21,0)</f>
        <v>0.019841598366310678</v>
      </c>
      <c r="L41" s="94">
        <f>VLOOKUP($A41,Mobilités!$A$3:$U$209,12,0)/VLOOKUP($A41,Mobilités!$A$3:$U$209,21,0)</f>
        <v>0.007056323647101029</v>
      </c>
      <c r="M41" s="94">
        <f>VLOOKUP($A41,Mobilités!$A$3:$U$209,13,0)/VLOOKUP($A41,Mobilités!$A$3:$U$209,21,0)</f>
        <v>0.4568590115075752</v>
      </c>
      <c r="N41" s="94">
        <f>VLOOKUP($A41,Mobilités!$A$3:$U$209,14,0)/VLOOKUP($A41,Mobilités!$A$3:$U$209,21,0)</f>
        <v>0.12649501890333084</v>
      </c>
      <c r="O41" s="94">
        <f>VLOOKUP($A41,Mobilités!$A$3:$U$209,15,0)/VLOOKUP($A41,Mobilités!$A$3:$U$209,21,0)</f>
        <v>0.023544995446642934</v>
      </c>
      <c r="P41" s="94">
        <f>VLOOKUP($A41,Mobilités!$A$3:$U$209,16,0)/VLOOKUP($A41,Mobilités!$A$3:$U$209,21,0)</f>
        <v>0.3330380550266302</v>
      </c>
      <c r="Q41" s="94">
        <f>VLOOKUP($A41,Mobilités!$A$3:$U$209,17,0)/VLOOKUP($A41,Mobilités!$A$3:$U$209,21,0)</f>
        <v>0.05300659546871982</v>
      </c>
      <c r="R41" s="94">
        <f>VLOOKUP($A41,Mobilités!$A$3:$U$209,18,0)/VLOOKUP($A41,Mobilités!$A$3:$U$209,21,0)</f>
        <v>0.583354030410906</v>
      </c>
      <c r="S41" s="94">
        <f>VLOOKUP($A41,Mobilités!$A$3:$U$209,19,0)/VLOOKUP($A41,Mobilités!$A$3:$U$209,21,0)</f>
        <v>0.717222728150785</v>
      </c>
      <c r="T41" s="94">
        <f>VLOOKUP($A41,Mobilités!$A$3:$U$209,20,0)/VLOOKUP($A41,Mobilités!$A$3:$U$209,21,0)</f>
        <v>0.41664596958909406</v>
      </c>
      <c r="U41" s="142"/>
      <c r="V41" s="142"/>
      <c r="W41" s="142"/>
      <c r="X41" s="142"/>
      <c r="Y41" s="142"/>
      <c r="Z41" s="142"/>
      <c r="AA41" s="142"/>
      <c r="AB41" s="142"/>
      <c r="AC41" s="142"/>
      <c r="AD41" s="142"/>
      <c r="AE41" s="142"/>
      <c r="AF41" s="142"/>
      <c r="AG41" s="142"/>
    </row>
    <row r="42" spans="1:33" s="53" customFormat="1" ht="14.25" customHeight="1">
      <c r="A42" s="57">
        <v>47</v>
      </c>
      <c r="B42" s="60" t="s">
        <v>160</v>
      </c>
      <c r="C42" s="140" t="str">
        <f>VLOOKUP($A42,'Caractéristiques des enquêtes'!$A$2:$C$210,3,0)</f>
        <v>EMD</v>
      </c>
      <c r="D42" s="61">
        <v>1994</v>
      </c>
      <c r="E42" s="62">
        <v>87000</v>
      </c>
      <c r="F42" s="63">
        <v>5</v>
      </c>
      <c r="G42" s="116" t="s">
        <v>538</v>
      </c>
      <c r="H42" s="94">
        <f>VLOOKUP($A42,Mobilités!$A$3:$U$209,8,0)/VLOOKUP($A42,Mobilités!$A$3:$U$209,21,0)</f>
        <v>0.28814460393407765</v>
      </c>
      <c r="I42" s="94">
        <f>VLOOKUP($A42,Mobilités!$A$3:$U$209,9,0)/VLOOKUP($A42,Mobilités!$A$3:$U$209,21,0)</f>
        <v>0.02817650186071239</v>
      </c>
      <c r="J42" s="94">
        <f>VLOOKUP($A42,Mobilités!$A$3:$U$209,10,0)/VLOOKUP($A42,Mobilités!$A$3:$U$209,21,0)</f>
        <v>0.04306220095693781</v>
      </c>
      <c r="K42" s="94">
        <f>VLOOKUP($A42,Mobilités!$A$3:$U$209,11,0)/VLOOKUP($A42,Mobilités!$A$3:$U$209,21,0)</f>
        <v>0.014885699096225414</v>
      </c>
      <c r="L42" s="94">
        <f>VLOOKUP($A42,Mobilités!$A$3:$U$209,12,0)/VLOOKUP($A42,Mobilités!$A$3:$U$209,21,0)</f>
        <v>0.024189261031366295</v>
      </c>
      <c r="M42" s="94">
        <f>VLOOKUP($A42,Mobilités!$A$3:$U$209,13,0)/VLOOKUP($A42,Mobilités!$A$3:$U$209,21,0)</f>
        <v>0.43141945773524726</v>
      </c>
      <c r="N42" s="94">
        <f>VLOOKUP($A42,Mobilités!$A$3:$U$209,14,0)/VLOOKUP($A42,Mobilités!$A$3:$U$209,21,0)</f>
        <v>0.16214779372674112</v>
      </c>
      <c r="O42" s="94">
        <f>VLOOKUP($A42,Mobilités!$A$3:$U$209,15,0)/VLOOKUP($A42,Mobilités!$A$3:$U$209,21,0)</f>
        <v>0.007974481658692186</v>
      </c>
      <c r="P42" s="94">
        <f>VLOOKUP($A42,Mobilités!$A$3:$U$209,16,0)/VLOOKUP($A42,Mobilités!$A$3:$U$209,21,0)</f>
        <v>0.31632110579479</v>
      </c>
      <c r="Q42" s="94">
        <f>VLOOKUP($A42,Mobilités!$A$3:$U$209,17,0)/VLOOKUP($A42,Mobilités!$A$3:$U$209,21,0)</f>
        <v>0.05794790005316322</v>
      </c>
      <c r="R42" s="94">
        <f>VLOOKUP($A42,Mobilités!$A$3:$U$209,18,0)/VLOOKUP($A42,Mobilités!$A$3:$U$209,21,0)</f>
        <v>0.5935672514619884</v>
      </c>
      <c r="S42" s="94">
        <f>VLOOKUP($A42,Mobilités!$A$3:$U$209,19,0)/VLOOKUP($A42,Mobilités!$A$3:$U$209,21,0)</f>
        <v>0.7118553960659223</v>
      </c>
      <c r="T42" s="94">
        <f>VLOOKUP($A42,Mobilités!$A$3:$U$209,20,0)/VLOOKUP($A42,Mobilités!$A$3:$U$209,21,0)</f>
        <v>0.4064327485380116</v>
      </c>
      <c r="U42" s="142"/>
      <c r="V42" s="142"/>
      <c r="W42" s="142"/>
      <c r="X42" s="142"/>
      <c r="Y42" s="142"/>
      <c r="Z42" s="142"/>
      <c r="AA42" s="142"/>
      <c r="AB42" s="142"/>
      <c r="AC42" s="142"/>
      <c r="AD42" s="142"/>
      <c r="AE42" s="142"/>
      <c r="AF42" s="142"/>
      <c r="AG42" s="142"/>
    </row>
    <row r="43" spans="1:33" s="53" customFormat="1" ht="14.25" customHeight="1">
      <c r="A43" s="57">
        <v>43</v>
      </c>
      <c r="B43" s="60" t="s">
        <v>163</v>
      </c>
      <c r="C43" s="140" t="str">
        <f>VLOOKUP($A43,'Caractéristiques des enquêtes'!$A$2:$C$210,3,0)</f>
        <v>EMD</v>
      </c>
      <c r="D43" s="61">
        <v>1992</v>
      </c>
      <c r="E43" s="62">
        <v>323000</v>
      </c>
      <c r="F43" s="63">
        <v>45</v>
      </c>
      <c r="G43" s="116" t="s">
        <v>538</v>
      </c>
      <c r="H43" s="94">
        <f>VLOOKUP($A43,Mobilités!$A$3:$U$209,8,0)/VLOOKUP($A43,Mobilités!$A$3:$U$209,21,0)</f>
        <v>0.23850235849056606</v>
      </c>
      <c r="I43" s="94">
        <f>VLOOKUP($A43,Mobilités!$A$3:$U$209,9,0)/VLOOKUP($A43,Mobilités!$A$3:$U$209,21,0)</f>
        <v>0.018867924528301886</v>
      </c>
      <c r="J43" s="94">
        <f>VLOOKUP($A43,Mobilités!$A$3:$U$209,10,0)/VLOOKUP($A43,Mobilités!$A$3:$U$209,21,0)</f>
        <v>0.0607311320754717</v>
      </c>
      <c r="K43" s="94">
        <f>VLOOKUP($A43,Mobilités!$A$3:$U$209,11,0)/VLOOKUP($A43,Mobilités!$A$3:$U$209,21,0)</f>
        <v>0.025648584905660375</v>
      </c>
      <c r="L43" s="94">
        <f>VLOOKUP($A43,Mobilités!$A$3:$U$209,12,0)/VLOOKUP($A43,Mobilités!$A$3:$U$209,21,0)</f>
        <v>0.015330188679245283</v>
      </c>
      <c r="M43" s="94">
        <f>VLOOKUP($A43,Mobilités!$A$3:$U$209,13,0)/VLOOKUP($A43,Mobilités!$A$3:$U$209,21,0)</f>
        <v>0.480247641509434</v>
      </c>
      <c r="N43" s="94">
        <f>VLOOKUP($A43,Mobilités!$A$3:$U$209,14,0)/VLOOKUP($A43,Mobilités!$A$3:$U$209,21,0)</f>
        <v>0.15123820754716982</v>
      </c>
      <c r="O43" s="94">
        <f>VLOOKUP($A43,Mobilités!$A$3:$U$209,15,0)/VLOOKUP($A43,Mobilités!$A$3:$U$209,21,0)</f>
        <v>0.009433962264150943</v>
      </c>
      <c r="P43" s="94">
        <f>VLOOKUP($A43,Mobilités!$A$3:$U$209,16,0)/VLOOKUP($A43,Mobilités!$A$3:$U$209,21,0)</f>
        <v>0.25737028301886794</v>
      </c>
      <c r="Q43" s="94">
        <f>VLOOKUP($A43,Mobilités!$A$3:$U$209,17,0)/VLOOKUP($A43,Mobilités!$A$3:$U$209,21,0)</f>
        <v>0.08637971698113207</v>
      </c>
      <c r="R43" s="94">
        <f>VLOOKUP($A43,Mobilités!$A$3:$U$209,18,0)/VLOOKUP($A43,Mobilités!$A$3:$U$209,21,0)</f>
        <v>0.6314858490566038</v>
      </c>
      <c r="S43" s="94">
        <f>VLOOKUP($A43,Mobilités!$A$3:$U$209,19,0)/VLOOKUP($A43,Mobilités!$A$3:$U$209,21,0)</f>
        <v>0.7614976415094339</v>
      </c>
      <c r="T43" s="94">
        <f>VLOOKUP($A43,Mobilités!$A$3:$U$209,20,0)/VLOOKUP($A43,Mobilités!$A$3:$U$209,21,0)</f>
        <v>0.36851415094339623</v>
      </c>
      <c r="U43" s="142"/>
      <c r="V43" s="142"/>
      <c r="W43" s="142"/>
      <c r="X43" s="142"/>
      <c r="Y43" s="142"/>
      <c r="Z43" s="142"/>
      <c r="AA43" s="142"/>
      <c r="AB43" s="142"/>
      <c r="AC43" s="142"/>
      <c r="AD43" s="142"/>
      <c r="AE43" s="142"/>
      <c r="AF43" s="142"/>
      <c r="AG43" s="142"/>
    </row>
    <row r="44" spans="1:33" s="53" customFormat="1" ht="14.25" customHeight="1">
      <c r="A44" s="57">
        <v>76</v>
      </c>
      <c r="B44" s="60" t="s">
        <v>163</v>
      </c>
      <c r="C44" s="140" t="str">
        <f>VLOOKUP($A44,'Caractéristiques des enquêtes'!$A$2:$C$210,3,0)</f>
        <v>EMD</v>
      </c>
      <c r="D44" s="61">
        <v>2003</v>
      </c>
      <c r="E44" s="62">
        <v>344000</v>
      </c>
      <c r="F44" s="63">
        <v>58</v>
      </c>
      <c r="G44" s="116" t="s">
        <v>538</v>
      </c>
      <c r="H44" s="94">
        <f>VLOOKUP($A44,Mobilités!$A$3:$U$209,8,0)/VLOOKUP($A44,Mobilités!$A$3:$U$209,21,0)</f>
        <v>0.26884894016635363</v>
      </c>
      <c r="I44" s="94">
        <f>VLOOKUP($A44,Mobilités!$A$3:$U$209,9,0)/VLOOKUP($A44,Mobilités!$A$3:$U$209,21,0)</f>
        <v>0.008585994097129058</v>
      </c>
      <c r="J44" s="94">
        <f>VLOOKUP($A44,Mobilités!$A$3:$U$209,10,0)/VLOOKUP($A44,Mobilités!$A$3:$U$209,21,0)</f>
        <v>0.04641803058760397</v>
      </c>
      <c r="K44" s="94">
        <f>VLOOKUP($A44,Mobilités!$A$3:$U$209,11,0)/VLOOKUP($A44,Mobilités!$A$3:$U$209,21,0)</f>
        <v>0.019586799034075664</v>
      </c>
      <c r="L44" s="94">
        <f>VLOOKUP($A44,Mobilités!$A$3:$U$209,12,0)/VLOOKUP($A44,Mobilités!$A$3:$U$209,21,0)</f>
        <v>0.009122618728199625</v>
      </c>
      <c r="M44" s="94">
        <f>VLOOKUP($A44,Mobilités!$A$3:$U$209,13,0)/VLOOKUP($A44,Mobilités!$A$3:$U$209,21,0)</f>
        <v>0.508988462570432</v>
      </c>
      <c r="N44" s="94">
        <f>VLOOKUP($A44,Mobilités!$A$3:$U$209,14,0)/VLOOKUP($A44,Mobilités!$A$3:$U$209,21,0)</f>
        <v>0.13039978535014757</v>
      </c>
      <c r="O44" s="94">
        <f>VLOOKUP($A44,Mobilités!$A$3:$U$209,15,0)/VLOOKUP($A44,Mobilités!$A$3:$U$209,21,0)</f>
        <v>0.008049369466058493</v>
      </c>
      <c r="P44" s="94">
        <f>VLOOKUP($A44,Mobilités!$A$3:$U$209,16,0)/VLOOKUP($A44,Mobilités!$A$3:$U$209,21,0)</f>
        <v>0.2774349342634827</v>
      </c>
      <c r="Q44" s="94">
        <f>VLOOKUP($A44,Mobilités!$A$3:$U$209,17,0)/VLOOKUP($A44,Mobilités!$A$3:$U$209,21,0)</f>
        <v>0.06600482962167964</v>
      </c>
      <c r="R44" s="94">
        <f>VLOOKUP($A44,Mobilités!$A$3:$U$209,18,0)/VLOOKUP($A44,Mobilités!$A$3:$U$209,21,0)</f>
        <v>0.6393882479205796</v>
      </c>
      <c r="S44" s="94">
        <f>VLOOKUP($A44,Mobilités!$A$3:$U$209,19,0)/VLOOKUP($A44,Mobilités!$A$3:$U$209,21,0)</f>
        <v>0.7311510598336464</v>
      </c>
      <c r="T44" s="94">
        <f>VLOOKUP($A44,Mobilités!$A$3:$U$209,20,0)/VLOOKUP($A44,Mobilités!$A$3:$U$209,21,0)</f>
        <v>0.3606117520794204</v>
      </c>
      <c r="U44" s="142"/>
      <c r="V44" s="142"/>
      <c r="W44" s="142"/>
      <c r="X44" s="142"/>
      <c r="Y44" s="142"/>
      <c r="Z44" s="142"/>
      <c r="AA44" s="142"/>
      <c r="AB44" s="142"/>
      <c r="AC44" s="142"/>
      <c r="AD44" s="142"/>
      <c r="AE44" s="142"/>
      <c r="AF44" s="142"/>
      <c r="AG44" s="142"/>
    </row>
    <row r="45" spans="1:33" s="53" customFormat="1" ht="14.25" customHeight="1">
      <c r="A45" s="57">
        <v>131</v>
      </c>
      <c r="B45" s="60" t="s">
        <v>167</v>
      </c>
      <c r="C45" s="140" t="str">
        <f>VLOOKUP($A45,'Caractéristiques des enquêtes'!$A$2:$C$210,3,0)</f>
        <v>EDGT</v>
      </c>
      <c r="D45" s="61">
        <v>2012</v>
      </c>
      <c r="E45" s="62">
        <v>366000</v>
      </c>
      <c r="F45" s="63">
        <v>58</v>
      </c>
      <c r="G45" s="116" t="s">
        <v>538</v>
      </c>
      <c r="H45" s="94">
        <f>VLOOKUP($A45,Mobilités!$A$3:$U$209,8,0)/VLOOKUP($A45,Mobilités!$A$3:$U$209,21,0)</f>
        <v>0.27612133782732695</v>
      </c>
      <c r="I45" s="94">
        <f>VLOOKUP($A45,Mobilités!$A$3:$U$209,9,0)/VLOOKUP($A45,Mobilités!$A$3:$U$209,21,0)</f>
        <v>0.008037334716100597</v>
      </c>
      <c r="J45" s="94">
        <f>VLOOKUP($A45,Mobilités!$A$3:$U$209,10,0)/VLOOKUP($A45,Mobilités!$A$3:$U$209,21,0)</f>
        <v>0.0619652579725175</v>
      </c>
      <c r="K45" s="94">
        <f>VLOOKUP($A45,Mobilités!$A$3:$U$209,11,0)/VLOOKUP($A45,Mobilités!$A$3:$U$209,21,0)</f>
        <v>0.01166709878143635</v>
      </c>
      <c r="L45" s="94">
        <f>VLOOKUP($A45,Mobilités!$A$3:$U$209,12,0)/VLOOKUP($A45,Mobilités!$A$3:$U$209,21,0)</f>
        <v>0.008815141301529687</v>
      </c>
      <c r="M45" s="94">
        <f>VLOOKUP($A45,Mobilités!$A$3:$U$209,13,0)/VLOOKUP($A45,Mobilités!$A$3:$U$209,21,0)</f>
        <v>0.48042520093336794</v>
      </c>
      <c r="N45" s="94">
        <f>VLOOKUP($A45,Mobilités!$A$3:$U$209,14,0)/VLOOKUP($A45,Mobilités!$A$3:$U$209,21,0)</f>
        <v>0.13585688358828107</v>
      </c>
      <c r="O45" s="94">
        <f>VLOOKUP($A45,Mobilités!$A$3:$U$209,15,0)/VLOOKUP($A45,Mobilités!$A$3:$U$209,21,0)</f>
        <v>0.01711174487943998</v>
      </c>
      <c r="P45" s="94">
        <f>VLOOKUP($A45,Mobilités!$A$3:$U$209,16,0)/VLOOKUP($A45,Mobilités!$A$3:$U$209,21,0)</f>
        <v>0.2841586725434275</v>
      </c>
      <c r="Q45" s="94">
        <f>VLOOKUP($A45,Mobilités!$A$3:$U$209,17,0)/VLOOKUP($A45,Mobilités!$A$3:$U$209,21,0)</f>
        <v>0.07363235675395385</v>
      </c>
      <c r="R45" s="94">
        <f>VLOOKUP($A45,Mobilités!$A$3:$U$209,18,0)/VLOOKUP($A45,Mobilités!$A$3:$U$209,21,0)</f>
        <v>0.6162820845216489</v>
      </c>
      <c r="S45" s="94">
        <f>VLOOKUP($A45,Mobilités!$A$3:$U$209,19,0)/VLOOKUP($A45,Mobilités!$A$3:$U$209,21,0)</f>
        <v>0.723878662172673</v>
      </c>
      <c r="T45" s="94">
        <f>VLOOKUP($A45,Mobilités!$A$3:$U$209,20,0)/VLOOKUP($A45,Mobilités!$A$3:$U$209,21,0)</f>
        <v>0.38371791547835105</v>
      </c>
      <c r="U45" s="142"/>
      <c r="V45" s="142"/>
      <c r="W45" s="142"/>
      <c r="X45" s="142"/>
      <c r="Y45" s="142"/>
      <c r="Z45" s="142"/>
      <c r="AA45" s="142"/>
      <c r="AB45" s="142"/>
      <c r="AC45" s="142"/>
      <c r="AD45" s="142"/>
      <c r="AE45" s="142"/>
      <c r="AF45" s="142"/>
      <c r="AG45" s="142"/>
    </row>
    <row r="46" spans="1:33" s="53" customFormat="1" ht="14.25" customHeight="1">
      <c r="A46" s="57">
        <v>128</v>
      </c>
      <c r="B46" s="60" t="s">
        <v>168</v>
      </c>
      <c r="C46" s="140" t="str">
        <f>VLOOKUP($A46,'Caractéristiques des enquêtes'!$A$2:$C$210,3,0)</f>
        <v>EDGT</v>
      </c>
      <c r="D46" s="61">
        <v>2012</v>
      </c>
      <c r="E46" s="62">
        <v>407000</v>
      </c>
      <c r="F46" s="63">
        <v>108</v>
      </c>
      <c r="G46" s="116" t="s">
        <v>538</v>
      </c>
      <c r="H46" s="94">
        <f>VLOOKUP($A46,Mobilités!$A$3:$U$209,8,0)/VLOOKUP($A46,Mobilités!$A$3:$U$209,21,0)</f>
        <v>0.26600102406554016</v>
      </c>
      <c r="I46" s="94">
        <f>VLOOKUP($A46,Mobilités!$A$3:$U$209,9,0)/VLOOKUP($A46,Mobilités!$A$3:$U$209,21,0)</f>
        <v>0.00819252432155658</v>
      </c>
      <c r="J46" s="94">
        <f>VLOOKUP($A46,Mobilités!$A$3:$U$209,10,0)/VLOOKUP($A46,Mobilités!$A$3:$U$209,21,0)</f>
        <v>0.055811571940604196</v>
      </c>
      <c r="K46" s="94">
        <f>VLOOKUP($A46,Mobilités!$A$3:$U$209,11,0)/VLOOKUP($A46,Mobilités!$A$3:$U$209,21,0)</f>
        <v>0.014592933947772658</v>
      </c>
      <c r="L46" s="94">
        <f>VLOOKUP($A46,Mobilités!$A$3:$U$209,12,0)/VLOOKUP($A46,Mobilités!$A$3:$U$209,21,0)</f>
        <v>0.008704557091653867</v>
      </c>
      <c r="M46" s="94">
        <f>VLOOKUP($A46,Mobilités!$A$3:$U$209,13,0)/VLOOKUP($A46,Mobilités!$A$3:$U$209,21,0)</f>
        <v>0.48975934459805426</v>
      </c>
      <c r="N46" s="94">
        <f>VLOOKUP($A46,Mobilités!$A$3:$U$209,14,0)/VLOOKUP($A46,Mobilités!$A$3:$U$209,21,0)</f>
        <v>0.13799283154121864</v>
      </c>
      <c r="O46" s="94">
        <f>VLOOKUP($A46,Mobilités!$A$3:$U$209,15,0)/VLOOKUP($A46,Mobilités!$A$3:$U$209,21,0)</f>
        <v>0.018945212493599588</v>
      </c>
      <c r="P46" s="94">
        <f>VLOOKUP($A46,Mobilités!$A$3:$U$209,16,0)/VLOOKUP($A46,Mobilités!$A$3:$U$209,21,0)</f>
        <v>0.27419354838709675</v>
      </c>
      <c r="Q46" s="94">
        <f>VLOOKUP($A46,Mobilités!$A$3:$U$209,17,0)/VLOOKUP($A46,Mobilités!$A$3:$U$209,21,0)</f>
        <v>0.07040450588837686</v>
      </c>
      <c r="R46" s="94">
        <f>VLOOKUP($A46,Mobilités!$A$3:$U$209,18,0)/VLOOKUP($A46,Mobilités!$A$3:$U$209,21,0)</f>
        <v>0.6277521761392729</v>
      </c>
      <c r="S46" s="94">
        <f>VLOOKUP($A46,Mobilités!$A$3:$U$209,19,0)/VLOOKUP($A46,Mobilités!$A$3:$U$209,21,0)</f>
        <v>0.7339989759344597</v>
      </c>
      <c r="T46" s="94">
        <f>VLOOKUP($A46,Mobilités!$A$3:$U$209,20,0)/VLOOKUP($A46,Mobilités!$A$3:$U$209,21,0)</f>
        <v>0.37224782386072713</v>
      </c>
      <c r="U46" s="142"/>
      <c r="V46" s="142"/>
      <c r="W46" s="142"/>
      <c r="X46" s="142"/>
      <c r="Y46" s="142"/>
      <c r="Z46" s="142"/>
      <c r="AA46" s="142"/>
      <c r="AB46" s="142"/>
      <c r="AC46" s="142"/>
      <c r="AD46" s="142"/>
      <c r="AE46" s="142"/>
      <c r="AF46" s="142"/>
      <c r="AG46" s="142"/>
    </row>
    <row r="47" spans="1:33" s="53" customFormat="1" ht="14.25" customHeight="1">
      <c r="A47" s="57">
        <v>129</v>
      </c>
      <c r="B47" s="60" t="s">
        <v>65</v>
      </c>
      <c r="C47" s="140" t="str">
        <f>VLOOKUP($A47,'Caractéristiques des enquêtes'!$A$2:$C$210,3,0)</f>
        <v>EDGT</v>
      </c>
      <c r="D47" s="61">
        <v>2012</v>
      </c>
      <c r="E47" s="62">
        <v>247000</v>
      </c>
      <c r="F47" s="63">
        <v>236</v>
      </c>
      <c r="G47" s="116" t="s">
        <v>538</v>
      </c>
      <c r="H47" s="94">
        <f>VLOOKUP($A47,Mobilités!$A$3:$U$209,8,0)/VLOOKUP($A47,Mobilités!$A$3:$U$209,21,0)</f>
        <v>0.23714652956298202</v>
      </c>
      <c r="I47" s="94">
        <f>VLOOKUP($A47,Mobilités!$A$3:$U$209,9,0)/VLOOKUP($A47,Mobilités!$A$3:$U$209,21,0)</f>
        <v>0.019601542416452445</v>
      </c>
      <c r="J47" s="94">
        <f>VLOOKUP($A47,Mobilités!$A$3:$U$209,10,0)/VLOOKUP($A47,Mobilités!$A$3:$U$209,21,0)</f>
        <v>0.014781491002570696</v>
      </c>
      <c r="K47" s="94">
        <f>VLOOKUP($A47,Mobilités!$A$3:$U$209,11,0)/VLOOKUP($A47,Mobilités!$A$3:$U$209,21,0)</f>
        <v>0.03727506426735219</v>
      </c>
      <c r="L47" s="94">
        <f>VLOOKUP($A47,Mobilités!$A$3:$U$209,12,0)/VLOOKUP($A47,Mobilités!$A$3:$U$209,21,0)</f>
        <v>0.009318766066838048</v>
      </c>
      <c r="M47" s="94">
        <f>VLOOKUP($A47,Mobilités!$A$3:$U$209,13,0)/VLOOKUP($A47,Mobilités!$A$3:$U$209,21,0)</f>
        <v>0.5430591259640103</v>
      </c>
      <c r="N47" s="94">
        <f>VLOOKUP($A47,Mobilités!$A$3:$U$209,14,0)/VLOOKUP($A47,Mobilités!$A$3:$U$209,21,0)</f>
        <v>0.12821336760925453</v>
      </c>
      <c r="O47" s="94">
        <f>VLOOKUP($A47,Mobilités!$A$3:$U$209,15,0)/VLOOKUP($A47,Mobilités!$A$3:$U$209,21,0)</f>
        <v>0.010604113110539848</v>
      </c>
      <c r="P47" s="94">
        <f>VLOOKUP($A47,Mobilités!$A$3:$U$209,16,0)/VLOOKUP($A47,Mobilités!$A$3:$U$209,21,0)</f>
        <v>0.25674807197943444</v>
      </c>
      <c r="Q47" s="94">
        <f>VLOOKUP($A47,Mobilités!$A$3:$U$209,17,0)/VLOOKUP($A47,Mobilités!$A$3:$U$209,21,0)</f>
        <v>0.05205655526992289</v>
      </c>
      <c r="R47" s="94">
        <f>VLOOKUP($A47,Mobilités!$A$3:$U$209,18,0)/VLOOKUP($A47,Mobilités!$A$3:$U$209,21,0)</f>
        <v>0.6712724935732648</v>
      </c>
      <c r="S47" s="94">
        <f>VLOOKUP($A47,Mobilités!$A$3:$U$209,19,0)/VLOOKUP($A47,Mobilités!$A$3:$U$209,21,0)</f>
        <v>0.762853470437018</v>
      </c>
      <c r="T47" s="94">
        <f>VLOOKUP($A47,Mobilités!$A$3:$U$209,20,0)/VLOOKUP($A47,Mobilités!$A$3:$U$209,21,0)</f>
        <v>0.32872750642673515</v>
      </c>
      <c r="U47" s="142"/>
      <c r="V47" s="142"/>
      <c r="W47" s="142"/>
      <c r="X47" s="142"/>
      <c r="Y47" s="142"/>
      <c r="Z47" s="142"/>
      <c r="AA47" s="142"/>
      <c r="AB47" s="142"/>
      <c r="AC47" s="142"/>
      <c r="AD47" s="142"/>
      <c r="AE47" s="142"/>
      <c r="AF47" s="142"/>
      <c r="AG47" s="142"/>
    </row>
    <row r="48" spans="1:33" s="53" customFormat="1" ht="14.25" customHeight="1">
      <c r="A48" s="57">
        <v>130</v>
      </c>
      <c r="B48" s="60" t="s">
        <v>66</v>
      </c>
      <c r="C48" s="140" t="str">
        <f>VLOOKUP($A48,'Caractéristiques des enquêtes'!$A$2:$C$210,3,0)</f>
        <v>EDGT</v>
      </c>
      <c r="D48" s="61">
        <v>2012</v>
      </c>
      <c r="E48" s="62">
        <v>654000</v>
      </c>
      <c r="F48" s="63">
        <v>344</v>
      </c>
      <c r="G48" s="116" t="s">
        <v>538</v>
      </c>
      <c r="H48" s="94">
        <f>VLOOKUP($A48,Mobilités!$A$3:$U$209,8,0)/VLOOKUP($A48,Mobilités!$A$3:$U$209,21,0)</f>
        <v>0.2565169162506933</v>
      </c>
      <c r="I48" s="94">
        <f>VLOOKUP($A48,Mobilités!$A$3:$U$209,9,0)/VLOOKUP($A48,Mobilités!$A$3:$U$209,21,0)</f>
        <v>0.01192457016084304</v>
      </c>
      <c r="J48" s="94">
        <f>VLOOKUP($A48,Mobilités!$A$3:$U$209,10,0)/VLOOKUP($A48,Mobilités!$A$3:$U$209,21,0)</f>
        <v>0.04242928452579035</v>
      </c>
      <c r="K48" s="94">
        <f>VLOOKUP($A48,Mobilités!$A$3:$U$209,11,0)/VLOOKUP($A48,Mobilités!$A$3:$U$209,21,0)</f>
        <v>0.021907931225734888</v>
      </c>
      <c r="L48" s="94">
        <f>VLOOKUP($A48,Mobilités!$A$3:$U$209,12,0)/VLOOKUP($A48,Mobilités!$A$3:$U$209,21,0)</f>
        <v>0.00887409872434831</v>
      </c>
      <c r="M48" s="94">
        <f>VLOOKUP($A48,Mobilités!$A$3:$U$209,13,0)/VLOOKUP($A48,Mobilités!$A$3:$U$209,21,0)</f>
        <v>0.507210205213533</v>
      </c>
      <c r="N48" s="94">
        <f>VLOOKUP($A48,Mobilités!$A$3:$U$209,14,0)/VLOOKUP($A48,Mobilités!$A$3:$U$209,21,0)</f>
        <v>0.13477537437603992</v>
      </c>
      <c r="O48" s="94">
        <f>VLOOKUP($A48,Mobilités!$A$3:$U$209,15,0)/VLOOKUP($A48,Mobilités!$A$3:$U$209,21,0)</f>
        <v>0.016361619523017193</v>
      </c>
      <c r="P48" s="94">
        <f>VLOOKUP($A48,Mobilités!$A$3:$U$209,16,0)/VLOOKUP($A48,Mobilités!$A$3:$U$209,21,0)</f>
        <v>0.26844148641153637</v>
      </c>
      <c r="Q48" s="94">
        <f>VLOOKUP($A48,Mobilités!$A$3:$U$209,17,0)/VLOOKUP($A48,Mobilités!$A$3:$U$209,21,0)</f>
        <v>0.06433721575152523</v>
      </c>
      <c r="R48" s="94">
        <f>VLOOKUP($A48,Mobilités!$A$3:$U$209,18,0)/VLOOKUP($A48,Mobilités!$A$3:$U$209,21,0)</f>
        <v>0.6419855795895729</v>
      </c>
      <c r="S48" s="94">
        <f>VLOOKUP($A48,Mobilités!$A$3:$U$209,19,0)/VLOOKUP($A48,Mobilités!$A$3:$U$209,21,0)</f>
        <v>0.7434830837493067</v>
      </c>
      <c r="T48" s="94">
        <f>VLOOKUP($A48,Mobilités!$A$3:$U$209,20,0)/VLOOKUP($A48,Mobilités!$A$3:$U$209,21,0)</f>
        <v>0.3580144204104271</v>
      </c>
      <c r="U48" s="142"/>
      <c r="V48" s="142"/>
      <c r="W48" s="142"/>
      <c r="X48" s="142"/>
      <c r="Y48" s="142"/>
      <c r="Z48" s="142"/>
      <c r="AA48" s="142"/>
      <c r="AB48" s="142"/>
      <c r="AC48" s="142"/>
      <c r="AD48" s="142"/>
      <c r="AE48" s="142"/>
      <c r="AF48" s="142"/>
      <c r="AG48" s="142"/>
    </row>
    <row r="49" spans="1:33" s="53" customFormat="1" ht="14.25" customHeight="1">
      <c r="A49" s="57">
        <v>24</v>
      </c>
      <c r="B49" s="60" t="s">
        <v>172</v>
      </c>
      <c r="C49" s="140" t="str">
        <f>VLOOKUP($A49,'Caractéristiques des enquêtes'!$A$2:$C$210,3,0)</f>
        <v>EMD</v>
      </c>
      <c r="D49" s="61">
        <v>1988</v>
      </c>
      <c r="E49" s="62">
        <v>221000</v>
      </c>
      <c r="F49" s="63">
        <v>13</v>
      </c>
      <c r="G49" s="116" t="s">
        <v>538</v>
      </c>
      <c r="H49" s="94">
        <f>VLOOKUP($A49,Mobilités!$A$3:$U$209,8,0)/VLOOKUP($A49,Mobilités!$A$3:$U$209,21,0)</f>
        <v>0.3411261940673705</v>
      </c>
      <c r="I49" s="94">
        <f>VLOOKUP($A49,Mobilités!$A$3:$U$209,9,0)/VLOOKUP($A49,Mobilités!$A$3:$U$209,21,0)</f>
        <v>0.01910507792860734</v>
      </c>
      <c r="J49" s="94">
        <f>VLOOKUP($A49,Mobilités!$A$3:$U$209,10,0)/VLOOKUP($A49,Mobilités!$A$3:$U$209,21,0)</f>
        <v>0.12242332830568124</v>
      </c>
      <c r="K49" s="94">
        <f>VLOOKUP($A49,Mobilités!$A$3:$U$209,11,0)/VLOOKUP($A49,Mobilités!$A$3:$U$209,21,0)</f>
        <v>0.012317747611865259</v>
      </c>
      <c r="L49" s="94">
        <f>VLOOKUP($A49,Mobilités!$A$3:$U$209,12,0)/VLOOKUP($A49,Mobilités!$A$3:$U$209,21,0)</f>
        <v>0.012317747611865259</v>
      </c>
      <c r="M49" s="94">
        <f>VLOOKUP($A49,Mobilités!$A$3:$U$209,13,0)/VLOOKUP($A49,Mobilités!$A$3:$U$209,21,0)</f>
        <v>0.3728004022121669</v>
      </c>
      <c r="N49" s="94">
        <f>VLOOKUP($A49,Mobilités!$A$3:$U$209,14,0)/VLOOKUP($A49,Mobilités!$A$3:$U$209,21,0)</f>
        <v>0.11312217194570136</v>
      </c>
      <c r="O49" s="94">
        <f>VLOOKUP($A49,Mobilités!$A$3:$U$209,15,0)/VLOOKUP($A49,Mobilités!$A$3:$U$209,21,0)</f>
        <v>0.006787330316742081</v>
      </c>
      <c r="P49" s="94">
        <f>VLOOKUP($A49,Mobilités!$A$3:$U$209,16,0)/VLOOKUP($A49,Mobilités!$A$3:$U$209,21,0)</f>
        <v>0.3602312719959779</v>
      </c>
      <c r="Q49" s="94">
        <f>VLOOKUP($A49,Mobilités!$A$3:$U$209,17,0)/VLOOKUP($A49,Mobilités!$A$3:$U$209,21,0)</f>
        <v>0.1347410759175465</v>
      </c>
      <c r="R49" s="94">
        <f>VLOOKUP($A49,Mobilités!$A$3:$U$209,18,0)/VLOOKUP($A49,Mobilités!$A$3:$U$209,21,0)</f>
        <v>0.48592257415786827</v>
      </c>
      <c r="S49" s="94">
        <f>VLOOKUP($A49,Mobilités!$A$3:$U$209,19,0)/VLOOKUP($A49,Mobilités!$A$3:$U$209,21,0)</f>
        <v>0.6588738059326296</v>
      </c>
      <c r="T49" s="94">
        <f>VLOOKUP($A49,Mobilités!$A$3:$U$209,20,0)/VLOOKUP($A49,Mobilités!$A$3:$U$209,21,0)</f>
        <v>0.5140774258421317</v>
      </c>
      <c r="U49" s="142"/>
      <c r="V49" s="142"/>
      <c r="W49" s="142"/>
      <c r="X49" s="142"/>
      <c r="Y49" s="142"/>
      <c r="Z49" s="142"/>
      <c r="AA49" s="142"/>
      <c r="AB49" s="142"/>
      <c r="AC49" s="142"/>
      <c r="AD49" s="142"/>
      <c r="AE49" s="142"/>
      <c r="AF49" s="142"/>
      <c r="AG49" s="142"/>
    </row>
    <row r="50" spans="1:33" s="53" customFormat="1" ht="14.25" customHeight="1">
      <c r="A50" s="57">
        <v>171</v>
      </c>
      <c r="B50" s="60" t="s">
        <v>503</v>
      </c>
      <c r="C50" s="140" t="str">
        <f>VLOOKUP($A50,'Caractéristiques des enquêtes'!$A$2:$C$210,3,0)</f>
        <v>EDGT</v>
      </c>
      <c r="D50" s="61">
        <v>2016</v>
      </c>
      <c r="E50" s="62">
        <v>237900</v>
      </c>
      <c r="F50" s="67">
        <v>24</v>
      </c>
      <c r="G50" s="116" t="s">
        <v>538</v>
      </c>
      <c r="H50" s="94">
        <f>VLOOKUP($A50,Mobilités!$A$3:$U$209,8,0)/VLOOKUP($A50,Mobilités!$A$3:$U$209,21,0)</f>
        <v>0.30414185956744993</v>
      </c>
      <c r="I50" s="94">
        <f>VLOOKUP($A50,Mobilités!$A$3:$U$209,9,0)/VLOOKUP($A50,Mobilités!$A$3:$U$209,21,0)</f>
        <v>0.021724000795386757</v>
      </c>
      <c r="J50" s="94">
        <f>VLOOKUP($A50,Mobilités!$A$3:$U$209,10,0)/VLOOKUP($A50,Mobilités!$A$3:$U$209,21,0)</f>
        <v>0.12583193945703158</v>
      </c>
      <c r="K50" s="94">
        <f>VLOOKUP($A50,Mobilités!$A$3:$U$209,11,0)/VLOOKUP($A50,Mobilités!$A$3:$U$209,21,0)</f>
        <v>0.006158398933245997</v>
      </c>
      <c r="L50" s="94">
        <f>VLOOKUP($A50,Mobilités!$A$3:$U$209,12,0)/VLOOKUP($A50,Mobilités!$A$3:$U$209,21,0)</f>
        <v>0.0022048588773349864</v>
      </c>
      <c r="M50" s="94">
        <f>VLOOKUP($A50,Mobilités!$A$3:$U$209,13,0)/VLOOKUP($A50,Mobilités!$A$3:$U$209,21,0)</f>
        <v>0.4211455908670885</v>
      </c>
      <c r="N50" s="94">
        <f>VLOOKUP($A50,Mobilités!$A$3:$U$209,14,0)/VLOOKUP($A50,Mobilités!$A$3:$U$209,21,0)</f>
        <v>0.11237469734364218</v>
      </c>
      <c r="O50" s="94">
        <f>VLOOKUP($A50,Mobilités!$A$3:$U$209,15,0)/VLOOKUP($A50,Mobilités!$A$3:$U$209,21,0)</f>
        <v>0.006418654158820021</v>
      </c>
      <c r="P50" s="94">
        <f>VLOOKUP($A50,Mobilités!$A$3:$U$209,16,0)/VLOOKUP($A50,Mobilités!$A$3:$U$209,21,0)</f>
        <v>0.3258658603628367</v>
      </c>
      <c r="Q50" s="94">
        <f>VLOOKUP($A50,Mobilités!$A$3:$U$209,17,0)/VLOOKUP($A50,Mobilités!$A$3:$U$209,21,0)</f>
        <v>0.13199033839027757</v>
      </c>
      <c r="R50" s="94">
        <f>VLOOKUP($A50,Mobilités!$A$3:$U$209,18,0)/VLOOKUP($A50,Mobilités!$A$3:$U$209,21,0)</f>
        <v>0.5335202882107307</v>
      </c>
      <c r="S50" s="94">
        <f>VLOOKUP($A50,Mobilités!$A$3:$U$209,19,0)/VLOOKUP($A50,Mobilités!$A$3:$U$209,21,0)</f>
        <v>0.69585814043255</v>
      </c>
      <c r="T50" s="94">
        <f>VLOOKUP($A50,Mobilités!$A$3:$U$209,20,0)/VLOOKUP($A50,Mobilités!$A$3:$U$209,21,0)</f>
        <v>0.4664797117892693</v>
      </c>
      <c r="U50" s="142"/>
      <c r="V50" s="142"/>
      <c r="W50" s="142"/>
      <c r="X50" s="142"/>
      <c r="Y50" s="142"/>
      <c r="Z50" s="142"/>
      <c r="AA50" s="142"/>
      <c r="AB50" s="142"/>
      <c r="AC50" s="142"/>
      <c r="AD50" s="142"/>
      <c r="AE50" s="142"/>
      <c r="AF50" s="142"/>
      <c r="AG50" s="142"/>
    </row>
    <row r="51" spans="1:33" s="53" customFormat="1" ht="14.25" customHeight="1">
      <c r="A51" s="57">
        <v>172</v>
      </c>
      <c r="B51" s="60" t="s">
        <v>504</v>
      </c>
      <c r="C51" s="140" t="str">
        <f>VLOOKUP($A51,'Caractéristiques des enquêtes'!$A$2:$C$210,3,0)</f>
        <v>EDGT</v>
      </c>
      <c r="D51" s="61">
        <v>2016</v>
      </c>
      <c r="E51" s="62">
        <v>64700</v>
      </c>
      <c r="F51" s="67">
        <v>89</v>
      </c>
      <c r="G51" s="116" t="s">
        <v>538</v>
      </c>
      <c r="H51" s="94">
        <f>VLOOKUP($A51,Mobilités!$A$3:$U$209,8,0)/VLOOKUP($A51,Mobilités!$A$3:$U$209,21,0)</f>
        <v>0.2392368437075609</v>
      </c>
      <c r="I51" s="94">
        <f>VLOOKUP($A51,Mobilités!$A$3:$U$209,9,0)/VLOOKUP($A51,Mobilités!$A$3:$U$209,21,0)</f>
        <v>0.011028545560917759</v>
      </c>
      <c r="J51" s="94">
        <f>VLOOKUP($A51,Mobilités!$A$3:$U$209,10,0)/VLOOKUP($A51,Mobilités!$A$3:$U$209,21,0)</f>
        <v>0.0169372622416591</v>
      </c>
      <c r="K51" s="94">
        <f>VLOOKUP($A51,Mobilités!$A$3:$U$209,11,0)/VLOOKUP($A51,Mobilités!$A$3:$U$209,21,0)</f>
        <v>0.04275348315142146</v>
      </c>
      <c r="L51" s="94">
        <f>VLOOKUP($A51,Mobilités!$A$3:$U$209,12,0)/VLOOKUP($A51,Mobilités!$A$3:$U$209,21,0)</f>
        <v>0.002136350520321803</v>
      </c>
      <c r="M51" s="94">
        <f>VLOOKUP($A51,Mobilités!$A$3:$U$209,13,0)/VLOOKUP($A51,Mobilités!$A$3:$U$209,21,0)</f>
        <v>0.5507628121467544</v>
      </c>
      <c r="N51" s="94">
        <f>VLOOKUP($A51,Mobilités!$A$3:$U$209,14,0)/VLOOKUP($A51,Mobilités!$A$3:$U$209,21,0)</f>
        <v>0.12639941548179073</v>
      </c>
      <c r="O51" s="94">
        <f>VLOOKUP($A51,Mobilités!$A$3:$U$209,15,0)/VLOOKUP($A51,Mobilités!$A$3:$U$209,21,0)</f>
        <v>0.010745287189573976</v>
      </c>
      <c r="P51" s="94">
        <f>VLOOKUP($A51,Mobilités!$A$3:$U$209,16,0)/VLOOKUP($A51,Mobilités!$A$3:$U$209,21,0)</f>
        <v>0.2502653892684787</v>
      </c>
      <c r="Q51" s="94">
        <f>VLOOKUP($A51,Mobilités!$A$3:$U$209,17,0)/VLOOKUP($A51,Mobilités!$A$3:$U$209,21,0)</f>
        <v>0.059690745393080565</v>
      </c>
      <c r="R51" s="94">
        <f>VLOOKUP($A51,Mobilités!$A$3:$U$209,18,0)/VLOOKUP($A51,Mobilités!$A$3:$U$209,21,0)</f>
        <v>0.677162227628545</v>
      </c>
      <c r="S51" s="94">
        <f>VLOOKUP($A51,Mobilités!$A$3:$U$209,19,0)/VLOOKUP($A51,Mobilités!$A$3:$U$209,21,0)</f>
        <v>0.7607631562924392</v>
      </c>
      <c r="T51" s="94">
        <f>VLOOKUP($A51,Mobilités!$A$3:$U$209,20,0)/VLOOKUP($A51,Mobilités!$A$3:$U$209,21,0)</f>
        <v>0.32283777237145483</v>
      </c>
      <c r="U51" s="142"/>
      <c r="V51" s="142"/>
      <c r="W51" s="142"/>
      <c r="X51" s="142"/>
      <c r="Y51" s="142"/>
      <c r="Z51" s="142"/>
      <c r="AA51" s="142"/>
      <c r="AB51" s="142"/>
      <c r="AC51" s="142"/>
      <c r="AD51" s="142"/>
      <c r="AE51" s="142"/>
      <c r="AF51" s="142"/>
      <c r="AG51" s="142"/>
    </row>
    <row r="52" spans="1:33" s="53" customFormat="1" ht="14.25" customHeight="1">
      <c r="A52" s="57">
        <v>173</v>
      </c>
      <c r="B52" s="60" t="s">
        <v>505</v>
      </c>
      <c r="C52" s="140" t="str">
        <f>VLOOKUP($A52,'Caractéristiques des enquêtes'!$A$2:$C$210,3,0)</f>
        <v>EDGT</v>
      </c>
      <c r="D52" s="61">
        <v>2016</v>
      </c>
      <c r="E52" s="62">
        <v>302600</v>
      </c>
      <c r="F52" s="67">
        <v>113</v>
      </c>
      <c r="G52" s="116" t="s">
        <v>538</v>
      </c>
      <c r="H52" s="94">
        <f>VLOOKUP($A52,Mobilités!$A$3:$U$209,8,0)/VLOOKUP($A52,Mobilités!$A$3:$U$209,21,0)</f>
        <v>0.2891519053598346</v>
      </c>
      <c r="I52" s="94">
        <f>VLOOKUP($A52,Mobilités!$A$3:$U$209,9,0)/VLOOKUP($A52,Mobilités!$A$3:$U$209,21,0)</f>
        <v>0.0192552464253945</v>
      </c>
      <c r="J52" s="94">
        <f>VLOOKUP($A52,Mobilités!$A$3:$U$209,10,0)/VLOOKUP($A52,Mobilités!$A$3:$U$209,21,0)</f>
        <v>0.1006781668044357</v>
      </c>
      <c r="K52" s="94">
        <f>VLOOKUP($A52,Mobilités!$A$3:$U$209,11,0)/VLOOKUP($A52,Mobilités!$A$3:$U$209,21,0)</f>
        <v>0.014610189949630885</v>
      </c>
      <c r="L52" s="94">
        <f>VLOOKUP($A52,Mobilités!$A$3:$U$209,12,0)/VLOOKUP($A52,Mobilités!$A$3:$U$209,21,0)</f>
        <v>0.0021880961847039206</v>
      </c>
      <c r="M52" s="94">
        <f>VLOOKUP($A52,Mobilités!$A$3:$U$209,13,0)/VLOOKUP($A52,Mobilités!$A$3:$U$209,21,0)</f>
        <v>0.45108532431017767</v>
      </c>
      <c r="N52" s="94">
        <f>VLOOKUP($A52,Mobilités!$A$3:$U$209,14,0)/VLOOKUP($A52,Mobilités!$A$3:$U$209,21,0)</f>
        <v>0.11561442598943422</v>
      </c>
      <c r="O52" s="94">
        <f>VLOOKUP($A52,Mobilités!$A$3:$U$209,15,0)/VLOOKUP($A52,Mobilités!$A$3:$U$209,21,0)</f>
        <v>0.007416644976388584</v>
      </c>
      <c r="P52" s="94">
        <f>VLOOKUP($A52,Mobilités!$A$3:$U$209,16,0)/VLOOKUP($A52,Mobilités!$A$3:$U$209,21,0)</f>
        <v>0.3084071517852291</v>
      </c>
      <c r="Q52" s="94">
        <f>VLOOKUP($A52,Mobilités!$A$3:$U$209,17,0)/VLOOKUP($A52,Mobilités!$A$3:$U$209,21,0)</f>
        <v>0.11528835675406658</v>
      </c>
      <c r="R52" s="94">
        <f>VLOOKUP($A52,Mobilités!$A$3:$U$209,18,0)/VLOOKUP($A52,Mobilités!$A$3:$U$209,21,0)</f>
        <v>0.5666997502996118</v>
      </c>
      <c r="S52" s="94">
        <f>VLOOKUP($A52,Mobilités!$A$3:$U$209,19,0)/VLOOKUP($A52,Mobilités!$A$3:$U$209,21,0)</f>
        <v>0.7108480946401654</v>
      </c>
      <c r="T52" s="94">
        <f>VLOOKUP($A52,Mobilités!$A$3:$U$209,20,0)/VLOOKUP($A52,Mobilités!$A$3:$U$209,21,0)</f>
        <v>0.4333002497003881</v>
      </c>
      <c r="U52" s="142"/>
      <c r="V52" s="142"/>
      <c r="W52" s="142"/>
      <c r="X52" s="142"/>
      <c r="Y52" s="142"/>
      <c r="Z52" s="142"/>
      <c r="AA52" s="142"/>
      <c r="AB52" s="142"/>
      <c r="AC52" s="142"/>
      <c r="AD52" s="142"/>
      <c r="AE52" s="142"/>
      <c r="AF52" s="142"/>
      <c r="AG52" s="142"/>
    </row>
    <row r="53" spans="1:33" s="53" customFormat="1" ht="14.25" customHeight="1">
      <c r="A53" s="57">
        <v>53</v>
      </c>
      <c r="B53" s="60" t="s">
        <v>175</v>
      </c>
      <c r="C53" s="140" t="str">
        <f>VLOOKUP($A53,'Caractéristiques des enquêtes'!$A$2:$C$210,3,0)</f>
        <v>EMD</v>
      </c>
      <c r="D53" s="61">
        <v>1997</v>
      </c>
      <c r="E53" s="62">
        <v>174000</v>
      </c>
      <c r="F53" s="63">
        <v>28</v>
      </c>
      <c r="G53" s="116" t="s">
        <v>538</v>
      </c>
      <c r="H53" s="94">
        <f>VLOOKUP($A53,Mobilités!$A$3:$U$209,8,0)/VLOOKUP($A53,Mobilités!$A$3:$U$209,21,0)</f>
        <v>0.27798348048988897</v>
      </c>
      <c r="I53" s="94">
        <f>VLOOKUP($A53,Mobilités!$A$3:$U$209,9,0)/VLOOKUP($A53,Mobilités!$A$3:$U$209,21,0)</f>
        <v>0.04044431785816007</v>
      </c>
      <c r="J53" s="94">
        <f>VLOOKUP($A53,Mobilités!$A$3:$U$209,10,0)/VLOOKUP($A53,Mobilités!$A$3:$U$209,21,0)</f>
        <v>0.03588721162062091</v>
      </c>
      <c r="K53" s="94">
        <f>VLOOKUP($A53,Mobilités!$A$3:$U$209,11,0)/VLOOKUP($A53,Mobilités!$A$3:$U$209,21,0)</f>
        <v>0.02933637140415836</v>
      </c>
      <c r="L53" s="94">
        <f>VLOOKUP($A53,Mobilités!$A$3:$U$209,12,0)/VLOOKUP($A53,Mobilités!$A$3:$U$209,21,0)</f>
        <v>0.010823127314155512</v>
      </c>
      <c r="M53" s="94">
        <f>VLOOKUP($A53,Mobilités!$A$3:$U$209,13,0)/VLOOKUP($A53,Mobilités!$A$3:$U$209,21,0)</f>
        <v>0.4104243805183709</v>
      </c>
      <c r="N53" s="94">
        <f>VLOOKUP($A53,Mobilités!$A$3:$U$209,14,0)/VLOOKUP($A53,Mobilités!$A$3:$U$209,21,0)</f>
        <v>0.1879806322984905</v>
      </c>
      <c r="O53" s="94">
        <f>VLOOKUP($A53,Mobilités!$A$3:$U$209,15,0)/VLOOKUP($A53,Mobilités!$A$3:$U$209,21,0)</f>
        <v>0.007120478496154943</v>
      </c>
      <c r="P53" s="94">
        <f>VLOOKUP($A53,Mobilités!$A$3:$U$209,16,0)/VLOOKUP($A53,Mobilités!$A$3:$U$209,21,0)</f>
        <v>0.31842779834804896</v>
      </c>
      <c r="Q53" s="94">
        <f>VLOOKUP($A53,Mobilités!$A$3:$U$209,17,0)/VLOOKUP($A53,Mobilités!$A$3:$U$209,21,0)</f>
        <v>0.06522358302477926</v>
      </c>
      <c r="R53" s="94">
        <f>VLOOKUP($A53,Mobilités!$A$3:$U$209,18,0)/VLOOKUP($A53,Mobilités!$A$3:$U$209,21,0)</f>
        <v>0.5984050128168613</v>
      </c>
      <c r="S53" s="94">
        <f>VLOOKUP($A53,Mobilités!$A$3:$U$209,19,0)/VLOOKUP($A53,Mobilités!$A$3:$U$209,21,0)</f>
        <v>0.7220165195101111</v>
      </c>
      <c r="T53" s="94">
        <f>VLOOKUP($A53,Mobilités!$A$3:$U$209,20,0)/VLOOKUP($A53,Mobilités!$A$3:$U$209,21,0)</f>
        <v>0.40159498718313874</v>
      </c>
      <c r="U53" s="142"/>
      <c r="V53" s="142"/>
      <c r="W53" s="142"/>
      <c r="X53" s="142"/>
      <c r="Y53" s="142"/>
      <c r="Z53" s="142"/>
      <c r="AA53" s="142"/>
      <c r="AB53" s="142"/>
      <c r="AC53" s="142"/>
      <c r="AD53" s="142"/>
      <c r="AE53" s="142"/>
      <c r="AF53" s="142"/>
      <c r="AG53" s="142"/>
    </row>
    <row r="54" spans="1:33" s="53" customFormat="1" ht="14.25" customHeight="1">
      <c r="A54" s="57">
        <v>132</v>
      </c>
      <c r="B54" s="60" t="s">
        <v>178</v>
      </c>
      <c r="C54" s="140" t="str">
        <f>VLOOKUP($A54,'Caractéristiques des enquêtes'!$A$2:$C$210,3,0)</f>
        <v>EMD</v>
      </c>
      <c r="D54" s="61">
        <v>2012</v>
      </c>
      <c r="E54" s="62">
        <v>250000</v>
      </c>
      <c r="F54" s="63">
        <v>67</v>
      </c>
      <c r="G54" s="116" t="s">
        <v>538</v>
      </c>
      <c r="H54" s="94">
        <f>VLOOKUP($A54,Mobilités!$A$3:$U$209,8,0)/VLOOKUP($A54,Mobilités!$A$3:$U$209,21,0)</f>
        <v>0.22788915094339623</v>
      </c>
      <c r="I54" s="94">
        <f>VLOOKUP($A54,Mobilités!$A$3:$U$209,9,0)/VLOOKUP($A54,Mobilités!$A$3:$U$209,21,0)</f>
        <v>0.024764150943396228</v>
      </c>
      <c r="J54" s="94">
        <f>VLOOKUP($A54,Mobilités!$A$3:$U$209,10,0)/VLOOKUP($A54,Mobilités!$A$3:$U$209,21,0)</f>
        <v>0.02122641509433962</v>
      </c>
      <c r="K54" s="94">
        <f>VLOOKUP($A54,Mobilités!$A$3:$U$209,11,0)/VLOOKUP($A54,Mobilités!$A$3:$U$209,21,0)</f>
        <v>0.030660377358490566</v>
      </c>
      <c r="L54" s="94">
        <f>VLOOKUP($A54,Mobilités!$A$3:$U$209,12,0)/VLOOKUP($A54,Mobilités!$A$3:$U$209,21,0)</f>
        <v>0.010318396226415096</v>
      </c>
      <c r="M54" s="94">
        <f>VLOOKUP($A54,Mobilités!$A$3:$U$209,13,0)/VLOOKUP($A54,Mobilités!$A$3:$U$209,21,0)</f>
        <v>0.48231132075471694</v>
      </c>
      <c r="N54" s="94">
        <f>VLOOKUP($A54,Mobilités!$A$3:$U$209,14,0)/VLOOKUP($A54,Mobilités!$A$3:$U$209,21,0)</f>
        <v>0.1889740566037736</v>
      </c>
      <c r="O54" s="94">
        <f>VLOOKUP($A54,Mobilités!$A$3:$U$209,15,0)/VLOOKUP($A54,Mobilités!$A$3:$U$209,21,0)</f>
        <v>0.013856132075471699</v>
      </c>
      <c r="P54" s="94">
        <f>VLOOKUP($A54,Mobilités!$A$3:$U$209,16,0)/VLOOKUP($A54,Mobilités!$A$3:$U$209,21,0)</f>
        <v>0.25265330188679247</v>
      </c>
      <c r="Q54" s="94">
        <f>VLOOKUP($A54,Mobilités!$A$3:$U$209,17,0)/VLOOKUP($A54,Mobilités!$A$3:$U$209,21,0)</f>
        <v>0.051886792452830184</v>
      </c>
      <c r="R54" s="94">
        <f>VLOOKUP($A54,Mobilités!$A$3:$U$209,18,0)/VLOOKUP($A54,Mobilités!$A$3:$U$209,21,0)</f>
        <v>0.6712853773584906</v>
      </c>
      <c r="S54" s="94">
        <f>VLOOKUP($A54,Mobilités!$A$3:$U$209,19,0)/VLOOKUP($A54,Mobilités!$A$3:$U$209,21,0)</f>
        <v>0.7721108490566038</v>
      </c>
      <c r="T54" s="94">
        <f>VLOOKUP($A54,Mobilités!$A$3:$U$209,20,0)/VLOOKUP($A54,Mobilités!$A$3:$U$209,21,0)</f>
        <v>0.3287146226415094</v>
      </c>
      <c r="U54" s="142"/>
      <c r="V54" s="142"/>
      <c r="W54" s="142"/>
      <c r="X54" s="142"/>
      <c r="Y54" s="142"/>
      <c r="Z54" s="142"/>
      <c r="AA54" s="142"/>
      <c r="AB54" s="142"/>
      <c r="AC54" s="142"/>
      <c r="AD54" s="142"/>
      <c r="AE54" s="142"/>
      <c r="AF54" s="142"/>
      <c r="AG54" s="142"/>
    </row>
    <row r="55" spans="1:33" s="53" customFormat="1" ht="14.25" customHeight="1">
      <c r="A55" s="57">
        <v>133</v>
      </c>
      <c r="B55" s="60" t="s">
        <v>181</v>
      </c>
      <c r="C55" s="140" t="str">
        <f>VLOOKUP($A55,'Caractéristiques des enquêtes'!$A$2:$C$210,3,0)</f>
        <v>EMD</v>
      </c>
      <c r="D55" s="61">
        <v>2012</v>
      </c>
      <c r="E55" s="62">
        <v>174000</v>
      </c>
      <c r="F55" s="63">
        <v>28</v>
      </c>
      <c r="G55" s="116" t="s">
        <v>538</v>
      </c>
      <c r="H55" s="94">
        <f>VLOOKUP($A55,Mobilités!$A$3:$U$209,8,0)/VLOOKUP($A55,Mobilités!$A$3:$U$209,21,0)</f>
        <v>0.26388077147866745</v>
      </c>
      <c r="I55" s="94">
        <f>VLOOKUP($A55,Mobilités!$A$3:$U$209,9,0)/VLOOKUP($A55,Mobilités!$A$3:$U$209,21,0)</f>
        <v>0.025715955581531266</v>
      </c>
      <c r="J55" s="94">
        <f>VLOOKUP($A55,Mobilités!$A$3:$U$209,10,0)/VLOOKUP($A55,Mobilités!$A$3:$U$209,21,0)</f>
        <v>0.02863822326125073</v>
      </c>
      <c r="K55" s="94">
        <f>VLOOKUP($A55,Mobilités!$A$3:$U$209,11,0)/VLOOKUP($A55,Mobilités!$A$3:$U$209,21,0)</f>
        <v>0.023378141437755698</v>
      </c>
      <c r="L55" s="94">
        <f>VLOOKUP($A55,Mobilités!$A$3:$U$209,12,0)/VLOOKUP($A55,Mobilités!$A$3:$U$209,21,0)</f>
        <v>0.011104617182933957</v>
      </c>
      <c r="M55" s="94">
        <f>VLOOKUP($A55,Mobilités!$A$3:$U$209,13,0)/VLOOKUP($A55,Mobilités!$A$3:$U$209,21,0)</f>
        <v>0.450905902980713</v>
      </c>
      <c r="N55" s="94">
        <f>VLOOKUP($A55,Mobilités!$A$3:$U$209,14,0)/VLOOKUP($A55,Mobilités!$A$3:$U$209,21,0)</f>
        <v>0.18381063705435416</v>
      </c>
      <c r="O55" s="94">
        <f>VLOOKUP($A55,Mobilités!$A$3:$U$209,15,0)/VLOOKUP($A55,Mobilités!$A$3:$U$209,21,0)</f>
        <v>0.012565751022793687</v>
      </c>
      <c r="P55" s="94">
        <f>VLOOKUP($A55,Mobilités!$A$3:$U$209,16,0)/VLOOKUP($A55,Mobilités!$A$3:$U$209,21,0)</f>
        <v>0.2895967270601987</v>
      </c>
      <c r="Q55" s="94">
        <f>VLOOKUP($A55,Mobilités!$A$3:$U$209,17,0)/VLOOKUP($A55,Mobilités!$A$3:$U$209,21,0)</f>
        <v>0.052016364699006425</v>
      </c>
      <c r="R55" s="94">
        <f>VLOOKUP($A55,Mobilités!$A$3:$U$209,18,0)/VLOOKUP($A55,Mobilités!$A$3:$U$209,21,0)</f>
        <v>0.6347165400350671</v>
      </c>
      <c r="S55" s="94">
        <f>VLOOKUP($A55,Mobilités!$A$3:$U$209,19,0)/VLOOKUP($A55,Mobilités!$A$3:$U$209,21,0)</f>
        <v>0.7361192285213326</v>
      </c>
      <c r="T55" s="94">
        <f>VLOOKUP($A55,Mobilités!$A$3:$U$209,20,0)/VLOOKUP($A55,Mobilités!$A$3:$U$209,21,0)</f>
        <v>0.3652834599649328</v>
      </c>
      <c r="U55" s="142"/>
      <c r="V55" s="142"/>
      <c r="W55" s="142"/>
      <c r="X55" s="142"/>
      <c r="Y55" s="142"/>
      <c r="Z55" s="142"/>
      <c r="AA55" s="142"/>
      <c r="AB55" s="142"/>
      <c r="AC55" s="142"/>
      <c r="AD55" s="142"/>
      <c r="AE55" s="142"/>
      <c r="AF55" s="142"/>
      <c r="AG55" s="142"/>
    </row>
    <row r="56" spans="1:33" s="53" customFormat="1" ht="14.25" customHeight="1">
      <c r="A56" s="57">
        <v>36</v>
      </c>
      <c r="B56" s="60" t="s">
        <v>182</v>
      </c>
      <c r="C56" s="140" t="str">
        <f>VLOOKUP($A56,'Caractéristiques des enquêtes'!$A$2:$C$210,3,0)</f>
        <v>EMD</v>
      </c>
      <c r="D56" s="61">
        <v>1991</v>
      </c>
      <c r="E56" s="62">
        <v>202000</v>
      </c>
      <c r="F56" s="63">
        <v>18</v>
      </c>
      <c r="G56" s="116" t="s">
        <v>538</v>
      </c>
      <c r="H56" s="94">
        <f>VLOOKUP($A56,Mobilités!$A$3:$U$209,8,0)/VLOOKUP($A56,Mobilités!$A$3:$U$209,21,0)</f>
        <v>0.29189789123196447</v>
      </c>
      <c r="I56" s="94">
        <f>VLOOKUP($A56,Mobilités!$A$3:$U$209,9,0)/VLOOKUP($A56,Mobilités!$A$3:$U$209,21,0)</f>
        <v>0.03967813540510543</v>
      </c>
      <c r="J56" s="94">
        <f>VLOOKUP($A56,Mobilités!$A$3:$U$209,10,0)/VLOOKUP($A56,Mobilités!$A$3:$U$209,21,0)</f>
        <v>0.056326304106548285</v>
      </c>
      <c r="K56" s="94">
        <f>VLOOKUP($A56,Mobilités!$A$3:$U$209,11,0)/VLOOKUP($A56,Mobilités!$A$3:$U$209,21,0)</f>
        <v>0.022752497225305215</v>
      </c>
      <c r="L56" s="94">
        <f>VLOOKUP($A56,Mobilités!$A$3:$U$209,12,0)/VLOOKUP($A56,Mobilités!$A$3:$U$209,21,0)</f>
        <v>0.014428412874583794</v>
      </c>
      <c r="M56" s="94">
        <f>VLOOKUP($A56,Mobilités!$A$3:$U$209,13,0)/VLOOKUP($A56,Mobilités!$A$3:$U$209,21,0)</f>
        <v>0.40316315205327413</v>
      </c>
      <c r="N56" s="94">
        <f>VLOOKUP($A56,Mobilités!$A$3:$U$209,14,0)/VLOOKUP($A56,Mobilités!$A$3:$U$209,21,0)</f>
        <v>0.16120976692563815</v>
      </c>
      <c r="O56" s="94">
        <f>VLOOKUP($A56,Mobilités!$A$3:$U$209,15,0)/VLOOKUP($A56,Mobilités!$A$3:$U$209,21,0)</f>
        <v>0.010543840177580466</v>
      </c>
      <c r="P56" s="94">
        <f>VLOOKUP($A56,Mobilités!$A$3:$U$209,16,0)/VLOOKUP($A56,Mobilités!$A$3:$U$209,21,0)</f>
        <v>0.3315760266370699</v>
      </c>
      <c r="Q56" s="94">
        <f>VLOOKUP($A56,Mobilités!$A$3:$U$209,17,0)/VLOOKUP($A56,Mobilités!$A$3:$U$209,21,0)</f>
        <v>0.0790788013318535</v>
      </c>
      <c r="R56" s="94">
        <f>VLOOKUP($A56,Mobilités!$A$3:$U$209,18,0)/VLOOKUP($A56,Mobilités!$A$3:$U$209,21,0)</f>
        <v>0.5643729189789123</v>
      </c>
      <c r="S56" s="94">
        <f>VLOOKUP($A56,Mobilités!$A$3:$U$209,19,0)/VLOOKUP($A56,Mobilités!$A$3:$U$209,21,0)</f>
        <v>0.7081021087680355</v>
      </c>
      <c r="T56" s="94">
        <f>VLOOKUP($A56,Mobilités!$A$3:$U$209,20,0)/VLOOKUP($A56,Mobilités!$A$3:$U$209,21,0)</f>
        <v>0.43562708102108766</v>
      </c>
      <c r="U56" s="142"/>
      <c r="V56" s="142"/>
      <c r="W56" s="142"/>
      <c r="X56" s="142"/>
      <c r="Y56" s="142"/>
      <c r="Z56" s="142"/>
      <c r="AA56" s="142"/>
      <c r="AB56" s="142"/>
      <c r="AC56" s="142"/>
      <c r="AD56" s="142"/>
      <c r="AE56" s="142"/>
      <c r="AF56" s="142"/>
      <c r="AG56" s="142"/>
    </row>
    <row r="57" spans="1:33" s="53" customFormat="1" ht="14.25" customHeight="1">
      <c r="A57" s="57">
        <v>77</v>
      </c>
      <c r="B57" s="60" t="s">
        <v>185</v>
      </c>
      <c r="C57" s="140" t="str">
        <f>VLOOKUP($A57,'Caractéristiques des enquêtes'!$A$2:$C$210,3,0)</f>
        <v>EMD</v>
      </c>
      <c r="D57" s="61">
        <v>2003</v>
      </c>
      <c r="E57" s="62">
        <v>259000</v>
      </c>
      <c r="F57" s="63">
        <v>61</v>
      </c>
      <c r="G57" s="116" t="s">
        <v>538</v>
      </c>
      <c r="H57" s="94">
        <f>VLOOKUP($A57,Mobilités!$A$3:$U$209,8,0)/VLOOKUP($A57,Mobilités!$A$3:$U$209,21,0)</f>
        <v>0.2540300166759311</v>
      </c>
      <c r="I57" s="94">
        <f>VLOOKUP($A57,Mobilités!$A$3:$U$209,9,0)/VLOOKUP($A57,Mobilités!$A$3:$U$209,21,0)</f>
        <v>0.01945525291828794</v>
      </c>
      <c r="J57" s="94">
        <f>VLOOKUP($A57,Mobilités!$A$3:$U$209,10,0)/VLOOKUP($A57,Mobilités!$A$3:$U$209,21,0)</f>
        <v>0.047248471372985</v>
      </c>
      <c r="K57" s="94">
        <f>VLOOKUP($A57,Mobilités!$A$3:$U$209,11,0)/VLOOKUP($A57,Mobilités!$A$3:$U$209,21,0)</f>
        <v>0.02028904947192885</v>
      </c>
      <c r="L57" s="94">
        <f>VLOOKUP($A57,Mobilités!$A$3:$U$209,12,0)/VLOOKUP($A57,Mobilités!$A$3:$U$209,21,0)</f>
        <v>0.010005558643690939</v>
      </c>
      <c r="M57" s="94">
        <f>VLOOKUP($A57,Mobilités!$A$3:$U$209,13,0)/VLOOKUP($A57,Mobilités!$A$3:$U$209,21,0)</f>
        <v>0.4602556976097832</v>
      </c>
      <c r="N57" s="94">
        <f>VLOOKUP($A57,Mobilités!$A$3:$U$209,14,0)/VLOOKUP($A57,Mobilités!$A$3:$U$209,21,0)</f>
        <v>0.17537520844913843</v>
      </c>
      <c r="O57" s="94">
        <f>VLOOKUP($A57,Mobilités!$A$3:$U$209,15,0)/VLOOKUP($A57,Mobilités!$A$3:$U$209,21,0)</f>
        <v>0.013340744858254587</v>
      </c>
      <c r="P57" s="94">
        <f>VLOOKUP($A57,Mobilités!$A$3:$U$209,16,0)/VLOOKUP($A57,Mobilités!$A$3:$U$209,21,0)</f>
        <v>0.27348526959421904</v>
      </c>
      <c r="Q57" s="94">
        <f>VLOOKUP($A57,Mobilités!$A$3:$U$209,17,0)/VLOOKUP($A57,Mobilités!$A$3:$U$209,21,0)</f>
        <v>0.06753752084491384</v>
      </c>
      <c r="R57" s="94">
        <f>VLOOKUP($A57,Mobilités!$A$3:$U$209,18,0)/VLOOKUP($A57,Mobilités!$A$3:$U$209,21,0)</f>
        <v>0.6356309060589216</v>
      </c>
      <c r="S57" s="94">
        <f>VLOOKUP($A57,Mobilités!$A$3:$U$209,19,0)/VLOOKUP($A57,Mobilités!$A$3:$U$209,21,0)</f>
        <v>0.7459699833240688</v>
      </c>
      <c r="T57" s="94">
        <f>VLOOKUP($A57,Mobilités!$A$3:$U$209,20,0)/VLOOKUP($A57,Mobilités!$A$3:$U$209,21,0)</f>
        <v>0.36436909394107836</v>
      </c>
      <c r="U57" s="142"/>
      <c r="V57" s="142"/>
      <c r="W57" s="142"/>
      <c r="X57" s="142"/>
      <c r="Y57" s="142"/>
      <c r="Z57" s="142"/>
      <c r="AA57" s="142"/>
      <c r="AB57" s="142"/>
      <c r="AC57" s="142"/>
      <c r="AD57" s="142"/>
      <c r="AE57" s="142"/>
      <c r="AF57" s="142"/>
      <c r="AG57" s="142"/>
    </row>
    <row r="58" spans="1:33" s="53" customFormat="1" ht="14.25" customHeight="1">
      <c r="A58" s="57">
        <v>152</v>
      </c>
      <c r="B58" s="60" t="s">
        <v>467</v>
      </c>
      <c r="C58" s="140" t="str">
        <f>VLOOKUP($A58,'Caractéristiques des enquêtes'!$A$2:$C$210,3,0)</f>
        <v>EDGT</v>
      </c>
      <c r="D58" s="61">
        <v>2015</v>
      </c>
      <c r="E58" s="62">
        <v>196500</v>
      </c>
      <c r="F58" s="63">
        <v>20</v>
      </c>
      <c r="G58" s="116" t="s">
        <v>538</v>
      </c>
      <c r="H58" s="94">
        <f>VLOOKUP($A58,Mobilités!$A$3:$U$209,8,0)/VLOOKUP($A58,Mobilités!$A$3:$U$209,21,0)</f>
        <v>0.247905372104485</v>
      </c>
      <c r="I58" s="94">
        <f>VLOOKUP($A58,Mobilités!$A$3:$U$209,9,0)/VLOOKUP($A58,Mobilités!$A$3:$U$209,21,0)</f>
        <v>0.016264169541646133</v>
      </c>
      <c r="J58" s="94">
        <f>VLOOKUP($A58,Mobilités!$A$3:$U$209,10,0)/VLOOKUP($A58,Mobilités!$A$3:$U$209,21,0)</f>
        <v>0.04608181370133071</v>
      </c>
      <c r="K58" s="94">
        <f>VLOOKUP($A58,Mobilités!$A$3:$U$209,11,0)/VLOOKUP($A58,Mobilités!$A$3:$U$209,21,0)</f>
        <v>0.00665352390340069</v>
      </c>
      <c r="L58" s="94">
        <f>VLOOKUP($A58,Mobilités!$A$3:$U$209,12,0)/VLOOKUP($A58,Mobilités!$A$3:$U$209,21,0)</f>
        <v>0.007885657959586003</v>
      </c>
      <c r="M58" s="94">
        <f>VLOOKUP($A58,Mobilités!$A$3:$U$209,13,0)/VLOOKUP($A58,Mobilités!$A$3:$U$209,21,0)</f>
        <v>0.4795465746673238</v>
      </c>
      <c r="N58" s="94">
        <f>VLOOKUP($A58,Mobilités!$A$3:$U$209,14,0)/VLOOKUP($A58,Mobilités!$A$3:$U$209,21,0)</f>
        <v>0.1838344011828487</v>
      </c>
      <c r="O58" s="94">
        <f>VLOOKUP($A58,Mobilités!$A$3:$U$209,15,0)/VLOOKUP($A58,Mobilités!$A$3:$U$209,21,0)</f>
        <v>0.011828486939379006</v>
      </c>
      <c r="P58" s="94">
        <f>VLOOKUP($A58,Mobilités!$A$3:$U$209,16,0)/VLOOKUP($A58,Mobilités!$A$3:$U$209,21,0)</f>
        <v>0.2641695416461311</v>
      </c>
      <c r="Q58" s="94">
        <f>VLOOKUP($A58,Mobilités!$A$3:$U$209,17,0)/VLOOKUP($A58,Mobilités!$A$3:$U$209,21,0)</f>
        <v>0.0527353376047314</v>
      </c>
      <c r="R58" s="94">
        <f>VLOOKUP($A58,Mobilités!$A$3:$U$209,18,0)/VLOOKUP($A58,Mobilités!$A$3:$U$209,21,0)</f>
        <v>0.6633809758501725</v>
      </c>
      <c r="S58" s="94">
        <f>VLOOKUP($A58,Mobilités!$A$3:$U$209,19,0)/VLOOKUP($A58,Mobilités!$A$3:$U$209,21,0)</f>
        <v>0.7520946278955151</v>
      </c>
      <c r="T58" s="94">
        <f>VLOOKUP($A58,Mobilités!$A$3:$U$209,20,0)/VLOOKUP($A58,Mobilités!$A$3:$U$209,21,0)</f>
        <v>0.33661902414982753</v>
      </c>
      <c r="U58" s="142"/>
      <c r="V58" s="142"/>
      <c r="W58" s="142"/>
      <c r="X58" s="142"/>
      <c r="Y58" s="142"/>
      <c r="Z58" s="142"/>
      <c r="AA58" s="142"/>
      <c r="AB58" s="142"/>
      <c r="AC58" s="142"/>
      <c r="AD58" s="142"/>
      <c r="AE58" s="142"/>
      <c r="AF58" s="142"/>
      <c r="AG58" s="142"/>
    </row>
    <row r="59" spans="1:33" s="53" customFormat="1" ht="14.25" customHeight="1">
      <c r="A59" s="57">
        <v>153</v>
      </c>
      <c r="B59" s="60" t="s">
        <v>466</v>
      </c>
      <c r="C59" s="140" t="str">
        <f>VLOOKUP($A59,'Caractéristiques des enquêtes'!$A$2:$C$210,3,0)</f>
        <v>EDGT</v>
      </c>
      <c r="D59" s="61">
        <v>2015</v>
      </c>
      <c r="E59" s="62">
        <v>66000</v>
      </c>
      <c r="F59" s="63">
        <v>47</v>
      </c>
      <c r="G59" s="116" t="s">
        <v>538</v>
      </c>
      <c r="H59" s="94">
        <f>VLOOKUP($A59,Mobilités!$A$3:$U$209,8,0)/VLOOKUP($A59,Mobilités!$A$3:$U$209,21,0)</f>
        <v>0.24122807017543862</v>
      </c>
      <c r="I59" s="94">
        <f>VLOOKUP($A59,Mobilités!$A$3:$U$209,9,0)/VLOOKUP($A59,Mobilités!$A$3:$U$209,21,0)</f>
        <v>0.012061403508771931</v>
      </c>
      <c r="J59" s="94">
        <f>VLOOKUP($A59,Mobilités!$A$3:$U$209,10,0)/VLOOKUP($A59,Mobilités!$A$3:$U$209,21,0)</f>
        <v>0.0019188596491228071</v>
      </c>
      <c r="K59" s="94">
        <f>VLOOKUP($A59,Mobilités!$A$3:$U$209,11,0)/VLOOKUP($A59,Mobilités!$A$3:$U$209,21,0)</f>
        <v>0.05071271929824562</v>
      </c>
      <c r="L59" s="94">
        <f>VLOOKUP($A59,Mobilités!$A$3:$U$209,12,0)/VLOOKUP($A59,Mobilités!$A$3:$U$209,21,0)</f>
        <v>0.002192982456140351</v>
      </c>
      <c r="M59" s="94">
        <f>VLOOKUP($A59,Mobilités!$A$3:$U$209,13,0)/VLOOKUP($A59,Mobilités!$A$3:$U$209,21,0)</f>
        <v>0.5293311403508772</v>
      </c>
      <c r="N59" s="94">
        <f>VLOOKUP($A59,Mobilités!$A$3:$U$209,14,0)/VLOOKUP($A59,Mobilités!$A$3:$U$209,21,0)</f>
        <v>0.1515899122807018</v>
      </c>
      <c r="O59" s="94">
        <f>VLOOKUP($A59,Mobilités!$A$3:$U$209,15,0)/VLOOKUP($A59,Mobilités!$A$3:$U$209,21,0)</f>
        <v>0.010964912280701756</v>
      </c>
      <c r="P59" s="94">
        <f>VLOOKUP($A59,Mobilités!$A$3:$U$209,16,0)/VLOOKUP($A59,Mobilités!$A$3:$U$209,21,0)</f>
        <v>0.25328947368421056</v>
      </c>
      <c r="Q59" s="94">
        <f>VLOOKUP($A59,Mobilités!$A$3:$U$209,17,0)/VLOOKUP($A59,Mobilités!$A$3:$U$209,21,0)</f>
        <v>0.052631578947368425</v>
      </c>
      <c r="R59" s="94">
        <f>VLOOKUP($A59,Mobilités!$A$3:$U$209,18,0)/VLOOKUP($A59,Mobilités!$A$3:$U$209,21,0)</f>
        <v>0.680921052631579</v>
      </c>
      <c r="S59" s="94">
        <f>VLOOKUP($A59,Mobilités!$A$3:$U$209,19,0)/VLOOKUP($A59,Mobilités!$A$3:$U$209,21,0)</f>
        <v>0.7587719298245614</v>
      </c>
      <c r="T59" s="94">
        <f>VLOOKUP($A59,Mobilités!$A$3:$U$209,20,0)/VLOOKUP($A59,Mobilités!$A$3:$U$209,21,0)</f>
        <v>0.31907894736842113</v>
      </c>
      <c r="U59" s="142"/>
      <c r="V59" s="142"/>
      <c r="W59" s="142"/>
      <c r="X59" s="142"/>
      <c r="Y59" s="142"/>
      <c r="Z59" s="142"/>
      <c r="AA59" s="142"/>
      <c r="AB59" s="142"/>
      <c r="AC59" s="142"/>
      <c r="AD59" s="142"/>
      <c r="AE59" s="142"/>
      <c r="AF59" s="142"/>
      <c r="AG59" s="142"/>
    </row>
    <row r="60" spans="1:33" s="53" customFormat="1" ht="14.25" customHeight="1">
      <c r="A60" s="57">
        <v>154</v>
      </c>
      <c r="B60" s="60" t="s">
        <v>465</v>
      </c>
      <c r="C60" s="140" t="str">
        <f>VLOOKUP($A60,'Caractéristiques des enquêtes'!$A$2:$C$210,3,0)</f>
        <v>EDGT</v>
      </c>
      <c r="D60" s="61">
        <v>2015</v>
      </c>
      <c r="E60" s="62">
        <v>262500</v>
      </c>
      <c r="F60" s="62">
        <v>67</v>
      </c>
      <c r="G60" s="116" t="s">
        <v>538</v>
      </c>
      <c r="H60" s="94">
        <f>VLOOKUP($A60,Mobilités!$A$3:$U$209,8,0)/VLOOKUP($A60,Mobilités!$A$3:$U$209,21,0)</f>
        <v>0.24652338811630847</v>
      </c>
      <c r="I60" s="94">
        <f>VLOOKUP($A60,Mobilités!$A$3:$U$209,9,0)/VLOOKUP($A60,Mobilités!$A$3:$U$209,21,0)</f>
        <v>0.015170670037926675</v>
      </c>
      <c r="J60" s="94">
        <f>VLOOKUP($A60,Mobilités!$A$3:$U$209,10,0)/VLOOKUP($A60,Mobilités!$A$3:$U$209,21,0)</f>
        <v>0.035903919089759796</v>
      </c>
      <c r="K60" s="94">
        <f>VLOOKUP($A60,Mobilités!$A$3:$U$209,11,0)/VLOOKUP($A60,Mobilités!$A$3:$U$209,21,0)</f>
        <v>0.016687737041719344</v>
      </c>
      <c r="L60" s="94">
        <f>VLOOKUP($A60,Mobilités!$A$3:$U$209,12,0)/VLOOKUP($A60,Mobilités!$A$3:$U$209,21,0)</f>
        <v>0.006573957016434892</v>
      </c>
      <c r="M60" s="94">
        <f>VLOOKUP($A60,Mobilités!$A$3:$U$209,13,0)/VLOOKUP($A60,Mobilités!$A$3:$U$209,21,0)</f>
        <v>0.49127686472819215</v>
      </c>
      <c r="N60" s="94">
        <f>VLOOKUP($A60,Mobilités!$A$3:$U$209,14,0)/VLOOKUP($A60,Mobilités!$A$3:$U$209,21,0)</f>
        <v>0.17623261694058154</v>
      </c>
      <c r="O60" s="94">
        <f>VLOOKUP($A60,Mobilités!$A$3:$U$209,15,0)/VLOOKUP($A60,Mobilités!$A$3:$U$209,21,0)</f>
        <v>0.011630847029077117</v>
      </c>
      <c r="P60" s="94">
        <f>VLOOKUP($A60,Mobilités!$A$3:$U$209,16,0)/VLOOKUP($A60,Mobilités!$A$3:$U$209,21,0)</f>
        <v>0.26169405815423513</v>
      </c>
      <c r="Q60" s="94">
        <f>VLOOKUP($A60,Mobilités!$A$3:$U$209,17,0)/VLOOKUP($A60,Mobilités!$A$3:$U$209,21,0)</f>
        <v>0.052591656131479134</v>
      </c>
      <c r="R60" s="94">
        <f>VLOOKUP($A60,Mobilités!$A$3:$U$209,18,0)/VLOOKUP($A60,Mobilités!$A$3:$U$209,21,0)</f>
        <v>0.6675094816687738</v>
      </c>
      <c r="S60" s="94">
        <f>VLOOKUP($A60,Mobilités!$A$3:$U$209,19,0)/VLOOKUP($A60,Mobilités!$A$3:$U$209,21,0)</f>
        <v>0.7534766118836915</v>
      </c>
      <c r="T60" s="94">
        <f>VLOOKUP($A60,Mobilités!$A$3:$U$209,20,0)/VLOOKUP($A60,Mobilités!$A$3:$U$209,21,0)</f>
        <v>0.3324905183312263</v>
      </c>
      <c r="U60" s="142"/>
      <c r="V60" s="142"/>
      <c r="W60" s="142"/>
      <c r="X60" s="142"/>
      <c r="Y60" s="142"/>
      <c r="Z60" s="142"/>
      <c r="AA60" s="142"/>
      <c r="AB60" s="142"/>
      <c r="AC60" s="142"/>
      <c r="AD60" s="142"/>
      <c r="AE60" s="142"/>
      <c r="AF60" s="142"/>
      <c r="AG60" s="142"/>
    </row>
    <row r="61" spans="1:33" s="53" customFormat="1" ht="14.25" customHeight="1">
      <c r="A61" s="57">
        <v>54</v>
      </c>
      <c r="B61" s="60" t="s">
        <v>188</v>
      </c>
      <c r="C61" s="140" t="str">
        <f>VLOOKUP($A61,'Caractéristiques des enquêtes'!$A$2:$C$210,3,0)</f>
        <v>EMD</v>
      </c>
      <c r="D61" s="61">
        <v>1997</v>
      </c>
      <c r="E61" s="62">
        <v>53000</v>
      </c>
      <c r="F61" s="63">
        <v>10</v>
      </c>
      <c r="G61" s="116" t="s">
        <v>538</v>
      </c>
      <c r="H61" s="94">
        <f>VLOOKUP($A61,Mobilités!$A$3:$U$209,8,0)/VLOOKUP($A61,Mobilités!$A$3:$U$209,21,0)</f>
        <v>0.2842770911181374</v>
      </c>
      <c r="I61" s="94">
        <f>VLOOKUP($A61,Mobilités!$A$3:$U$209,9,0)/VLOOKUP($A61,Mobilités!$A$3:$U$209,21,0)</f>
        <v>0.017533774073009486</v>
      </c>
      <c r="J61" s="94">
        <f>VLOOKUP($A61,Mobilités!$A$3:$U$209,10,0)/VLOOKUP($A61,Mobilités!$A$3:$U$209,21,0)</f>
        <v>0.04484047139982754</v>
      </c>
      <c r="K61" s="94">
        <f>VLOOKUP($A61,Mobilités!$A$3:$U$209,11,0)/VLOOKUP($A61,Mobilités!$A$3:$U$209,21,0)</f>
        <v>0.014084507042253523</v>
      </c>
      <c r="L61" s="94">
        <f>VLOOKUP($A61,Mobilités!$A$3:$U$209,12,0)/VLOOKUP($A61,Mobilités!$A$3:$U$209,21,0)</f>
        <v>0.00919804541534924</v>
      </c>
      <c r="M61" s="94">
        <f>VLOOKUP($A61,Mobilités!$A$3:$U$209,13,0)/VLOOKUP($A61,Mobilités!$A$3:$U$209,21,0)</f>
        <v>0.4484047139982754</v>
      </c>
      <c r="N61" s="94">
        <f>VLOOKUP($A61,Mobilités!$A$3:$U$209,14,0)/VLOOKUP($A61,Mobilités!$A$3:$U$209,21,0)</f>
        <v>0.17447542397240587</v>
      </c>
      <c r="O61" s="94">
        <f>VLOOKUP($A61,Mobilités!$A$3:$U$209,15,0)/VLOOKUP($A61,Mobilités!$A$3:$U$209,21,0)</f>
        <v>0.0071859729807415935</v>
      </c>
      <c r="P61" s="94">
        <f>VLOOKUP($A61,Mobilités!$A$3:$U$209,16,0)/VLOOKUP($A61,Mobilités!$A$3:$U$209,21,0)</f>
        <v>0.3018108651911469</v>
      </c>
      <c r="Q61" s="94">
        <f>VLOOKUP($A61,Mobilités!$A$3:$U$209,17,0)/VLOOKUP($A61,Mobilités!$A$3:$U$209,21,0)</f>
        <v>0.05892497844208106</v>
      </c>
      <c r="R61" s="94">
        <f>VLOOKUP($A61,Mobilités!$A$3:$U$209,18,0)/VLOOKUP($A61,Mobilités!$A$3:$U$209,21,0)</f>
        <v>0.6228801379706812</v>
      </c>
      <c r="S61" s="94">
        <f>VLOOKUP($A61,Mobilités!$A$3:$U$209,19,0)/VLOOKUP($A61,Mobilités!$A$3:$U$209,21,0)</f>
        <v>0.7157229088818627</v>
      </c>
      <c r="T61" s="94">
        <f>VLOOKUP($A61,Mobilités!$A$3:$U$209,20,0)/VLOOKUP($A61,Mobilités!$A$3:$U$209,21,0)</f>
        <v>0.37711986202931874</v>
      </c>
      <c r="U61" s="142"/>
      <c r="V61" s="142"/>
      <c r="W61" s="142"/>
      <c r="X61" s="142"/>
      <c r="Y61" s="142"/>
      <c r="Z61" s="142"/>
      <c r="AA61" s="142"/>
      <c r="AB61" s="142"/>
      <c r="AC61" s="142"/>
      <c r="AD61" s="142"/>
      <c r="AE61" s="142"/>
      <c r="AF61" s="142"/>
      <c r="AG61" s="142"/>
    </row>
    <row r="62" spans="1:33" s="53" customFormat="1" ht="14.25" customHeight="1">
      <c r="A62" s="57">
        <v>98</v>
      </c>
      <c r="B62" s="60" t="s">
        <v>191</v>
      </c>
      <c r="C62" s="140" t="str">
        <f>VLOOKUP($A62,'Caractéristiques des enquêtes'!$A$2:$C$210,3,0)</f>
        <v>EMD</v>
      </c>
      <c r="D62" s="61">
        <v>2007</v>
      </c>
      <c r="E62" s="62">
        <v>55000</v>
      </c>
      <c r="F62" s="63">
        <v>10</v>
      </c>
      <c r="G62" s="116" t="s">
        <v>538</v>
      </c>
      <c r="H62" s="94">
        <f>VLOOKUP($A62,Mobilités!$A$3:$U$209,8,0)/VLOOKUP($A62,Mobilités!$A$3:$U$209,21,0)</f>
        <v>0.2724679029957204</v>
      </c>
      <c r="I62" s="94">
        <f>VLOOKUP($A62,Mobilités!$A$3:$U$209,9,0)/VLOOKUP($A62,Mobilités!$A$3:$U$209,21,0)</f>
        <v>0.009985734664764623</v>
      </c>
      <c r="J62" s="94">
        <f>VLOOKUP($A62,Mobilités!$A$3:$U$209,10,0)/VLOOKUP($A62,Mobilités!$A$3:$U$209,21,0)</f>
        <v>0.03651925820256776</v>
      </c>
      <c r="K62" s="94">
        <f>VLOOKUP($A62,Mobilités!$A$3:$U$209,11,0)/VLOOKUP($A62,Mobilités!$A$3:$U$209,21,0)</f>
        <v>0.01340941512125535</v>
      </c>
      <c r="L62" s="94">
        <f>VLOOKUP($A62,Mobilités!$A$3:$U$209,12,0)/VLOOKUP($A62,Mobilités!$A$3:$U$209,21,0)</f>
        <v>0.013694721825962911</v>
      </c>
      <c r="M62" s="94">
        <f>VLOOKUP($A62,Mobilités!$A$3:$U$209,13,0)/VLOOKUP($A62,Mobilités!$A$3:$U$209,21,0)</f>
        <v>0.4699001426533524</v>
      </c>
      <c r="N62" s="94">
        <f>VLOOKUP($A62,Mobilités!$A$3:$U$209,14,0)/VLOOKUP($A62,Mobilités!$A$3:$U$209,21,0)</f>
        <v>0.17432239657631954</v>
      </c>
      <c r="O62" s="94">
        <f>VLOOKUP($A62,Mobilités!$A$3:$U$209,15,0)/VLOOKUP($A62,Mobilités!$A$3:$U$209,21,0)</f>
        <v>0.009700427960057063</v>
      </c>
      <c r="P62" s="94">
        <f>VLOOKUP($A62,Mobilités!$A$3:$U$209,16,0)/VLOOKUP($A62,Mobilités!$A$3:$U$209,21,0)</f>
        <v>0.28245363766048504</v>
      </c>
      <c r="Q62" s="94">
        <f>VLOOKUP($A62,Mobilités!$A$3:$U$209,17,0)/VLOOKUP($A62,Mobilités!$A$3:$U$209,21,0)</f>
        <v>0.04992867332382311</v>
      </c>
      <c r="R62" s="94">
        <f>VLOOKUP($A62,Mobilités!$A$3:$U$209,18,0)/VLOOKUP($A62,Mobilités!$A$3:$U$209,21,0)</f>
        <v>0.6442225392296719</v>
      </c>
      <c r="S62" s="94">
        <f>VLOOKUP($A62,Mobilités!$A$3:$U$209,19,0)/VLOOKUP($A62,Mobilités!$A$3:$U$209,21,0)</f>
        <v>0.7275320970042796</v>
      </c>
      <c r="T62" s="94">
        <f>VLOOKUP($A62,Mobilités!$A$3:$U$209,20,0)/VLOOKUP($A62,Mobilités!$A$3:$U$209,21,0)</f>
        <v>0.35577746077032807</v>
      </c>
      <c r="U62" s="142"/>
      <c r="V62" s="142"/>
      <c r="W62" s="142"/>
      <c r="X62" s="142"/>
      <c r="Y62" s="142"/>
      <c r="Z62" s="142"/>
      <c r="AA62" s="142"/>
      <c r="AB62" s="142"/>
      <c r="AC62" s="142"/>
      <c r="AD62" s="142"/>
      <c r="AE62" s="142"/>
      <c r="AF62" s="142"/>
      <c r="AG62" s="142"/>
    </row>
    <row r="63" spans="1:33" s="53" customFormat="1" ht="14.25" customHeight="1">
      <c r="A63" s="57">
        <v>31</v>
      </c>
      <c r="B63" s="60" t="s">
        <v>193</v>
      </c>
      <c r="C63" s="140" t="str">
        <f>VLOOKUP($A63,'Caractéristiques des enquêtes'!$A$2:$C$210,3,0)</f>
        <v>EMD</v>
      </c>
      <c r="D63" s="61">
        <v>1990</v>
      </c>
      <c r="E63" s="62">
        <v>326000</v>
      </c>
      <c r="F63" s="63">
        <v>26</v>
      </c>
      <c r="G63" s="116" t="s">
        <v>538</v>
      </c>
      <c r="H63" s="94">
        <f>VLOOKUP($A63,Mobilités!$A$3:$U$209,8,0)/VLOOKUP($A63,Mobilités!$A$3:$U$209,21,0)</f>
        <v>0.2390184792487125</v>
      </c>
      <c r="I63" s="94">
        <f>VLOOKUP($A63,Mobilités!$A$3:$U$209,9,0)/VLOOKUP($A63,Mobilités!$A$3:$U$209,21,0)</f>
        <v>0.014541048167222053</v>
      </c>
      <c r="J63" s="94">
        <f>VLOOKUP($A63,Mobilités!$A$3:$U$209,10,0)/VLOOKUP($A63,Mobilités!$A$3:$U$209,21,0)</f>
        <v>0.01635867918812481</v>
      </c>
      <c r="K63" s="94">
        <f>VLOOKUP($A63,Mobilités!$A$3:$U$209,11,0)/VLOOKUP($A63,Mobilités!$A$3:$U$209,21,0)</f>
        <v>0.045743714026052706</v>
      </c>
      <c r="L63" s="94">
        <f>VLOOKUP($A63,Mobilités!$A$3:$U$209,12,0)/VLOOKUP($A63,Mobilités!$A$3:$U$209,21,0)</f>
        <v>0.01514692517418964</v>
      </c>
      <c r="M63" s="94">
        <f>VLOOKUP($A63,Mobilités!$A$3:$U$209,13,0)/VLOOKUP($A63,Mobilités!$A$3:$U$209,21,0)</f>
        <v>0.48530748258103606</v>
      </c>
      <c r="N63" s="94">
        <f>VLOOKUP($A63,Mobilités!$A$3:$U$209,14,0)/VLOOKUP($A63,Mobilités!$A$3:$U$209,21,0)</f>
        <v>0.1757043320205998</v>
      </c>
      <c r="O63" s="94">
        <f>VLOOKUP($A63,Mobilités!$A$3:$U$209,15,0)/VLOOKUP($A63,Mobilités!$A$3:$U$209,21,0)</f>
        <v>0.008179339594062404</v>
      </c>
      <c r="P63" s="94">
        <f>VLOOKUP($A63,Mobilités!$A$3:$U$209,16,0)/VLOOKUP($A63,Mobilités!$A$3:$U$209,21,0)</f>
        <v>0.25355952741593457</v>
      </c>
      <c r="Q63" s="94">
        <f>VLOOKUP($A63,Mobilités!$A$3:$U$209,17,0)/VLOOKUP($A63,Mobilités!$A$3:$U$209,21,0)</f>
        <v>0.062102393214177515</v>
      </c>
      <c r="R63" s="94">
        <f>VLOOKUP($A63,Mobilités!$A$3:$U$209,18,0)/VLOOKUP($A63,Mobilités!$A$3:$U$209,21,0)</f>
        <v>0.6610118146016358</v>
      </c>
      <c r="S63" s="94">
        <f>VLOOKUP($A63,Mobilités!$A$3:$U$209,19,0)/VLOOKUP($A63,Mobilités!$A$3:$U$209,21,0)</f>
        <v>0.7609815207512874</v>
      </c>
      <c r="T63" s="94">
        <f>VLOOKUP($A63,Mobilités!$A$3:$U$209,20,0)/VLOOKUP($A63,Mobilités!$A$3:$U$209,21,0)</f>
        <v>0.3389881853983642</v>
      </c>
      <c r="U63" s="142"/>
      <c r="V63" s="142"/>
      <c r="W63" s="142"/>
      <c r="X63" s="142"/>
      <c r="Y63" s="142"/>
      <c r="Z63" s="142"/>
      <c r="AA63" s="142"/>
      <c r="AB63" s="142"/>
      <c r="AC63" s="142"/>
      <c r="AD63" s="142"/>
      <c r="AE63" s="142"/>
      <c r="AF63" s="142"/>
      <c r="AG63" s="142"/>
    </row>
    <row r="64" spans="1:33" s="53" customFormat="1" ht="14.25" customHeight="1">
      <c r="A64" s="57">
        <v>55</v>
      </c>
      <c r="B64" s="60" t="s">
        <v>196</v>
      </c>
      <c r="C64" s="140" t="str">
        <f>VLOOKUP($A64,'Caractéristiques des enquêtes'!$A$2:$C$210,3,0)</f>
        <v>EMD</v>
      </c>
      <c r="D64" s="61">
        <v>1997</v>
      </c>
      <c r="E64" s="169">
        <v>329000</v>
      </c>
      <c r="F64" s="63">
        <v>26</v>
      </c>
      <c r="G64" s="167" t="s">
        <v>538</v>
      </c>
      <c r="H64" s="94">
        <f>VLOOKUP($A64,Mobilités!$A$3:$U$209,8,0)/VLOOKUP($A64,Mobilités!$A$3:$U$209,21,0)</f>
        <v>0.25360710321864594</v>
      </c>
      <c r="I64" s="94">
        <f>VLOOKUP($A64,Mobilités!$A$3:$U$209,9,0)/VLOOKUP($A64,Mobilités!$A$3:$U$209,21,0)</f>
        <v>0.00804661487236404</v>
      </c>
      <c r="J64" s="94">
        <f>VLOOKUP($A64,Mobilités!$A$3:$U$209,10,0)/VLOOKUP($A64,Mobilités!$A$3:$U$209,21,0)</f>
        <v>0.0172031076581576</v>
      </c>
      <c r="K64" s="94">
        <f>VLOOKUP($A64,Mobilités!$A$3:$U$209,11,0)/VLOOKUP($A64,Mobilités!$A$3:$U$209,21,0)</f>
        <v>0.034128745837957816</v>
      </c>
      <c r="L64" s="94">
        <f>VLOOKUP($A64,Mobilités!$A$3:$U$209,12,0)/VLOOKUP($A64,Mobilités!$A$3:$U$209,21,0)</f>
        <v>0.007769145394006658</v>
      </c>
      <c r="M64" s="94">
        <f>VLOOKUP($A64,Mobilités!$A$3:$U$209,13,0)/VLOOKUP($A64,Mobilités!$A$3:$U$209,21,0)</f>
        <v>0.5066592674805771</v>
      </c>
      <c r="N64" s="94">
        <f>VLOOKUP($A64,Mobilités!$A$3:$U$209,14,0)/VLOOKUP($A64,Mobilités!$A$3:$U$209,21,0)</f>
        <v>0.166204217536071</v>
      </c>
      <c r="O64" s="94">
        <f>VLOOKUP($A64,Mobilités!$A$3:$U$209,15,0)/VLOOKUP($A64,Mobilités!$A$3:$U$209,21,0)</f>
        <v>0.006381798002219755</v>
      </c>
      <c r="P64" s="94">
        <f>VLOOKUP($A64,Mobilités!$A$3:$U$209,16,0)/VLOOKUP($A64,Mobilités!$A$3:$U$209,21,0)</f>
        <v>0.26165371809100996</v>
      </c>
      <c r="Q64" s="94">
        <f>VLOOKUP($A64,Mobilités!$A$3:$U$209,17,0)/VLOOKUP($A64,Mobilités!$A$3:$U$209,21,0)</f>
        <v>0.051331853496115416</v>
      </c>
      <c r="R64" s="94">
        <f>VLOOKUP($A64,Mobilités!$A$3:$U$209,18,0)/VLOOKUP($A64,Mobilités!$A$3:$U$209,21,0)</f>
        <v>0.672863485016648</v>
      </c>
      <c r="S64" s="94">
        <f>VLOOKUP($A64,Mobilités!$A$3:$U$209,19,0)/VLOOKUP($A64,Mobilités!$A$3:$U$209,21,0)</f>
        <v>0.7463928967813539</v>
      </c>
      <c r="T64" s="94">
        <f>VLOOKUP($A64,Mobilités!$A$3:$U$209,20,0)/VLOOKUP($A64,Mobilités!$A$3:$U$209,21,0)</f>
        <v>0.327136514983352</v>
      </c>
      <c r="U64" s="142"/>
      <c r="V64" s="142"/>
      <c r="W64" s="142"/>
      <c r="X64" s="142"/>
      <c r="Y64" s="142"/>
      <c r="Z64" s="142"/>
      <c r="AA64" s="142"/>
      <c r="AB64" s="142"/>
      <c r="AC64" s="142"/>
      <c r="AD64" s="142"/>
      <c r="AE64" s="142"/>
      <c r="AF64" s="142"/>
      <c r="AG64" s="142"/>
    </row>
    <row r="65" spans="1:33" s="53" customFormat="1" ht="14.25" customHeight="1">
      <c r="A65" s="57">
        <v>109</v>
      </c>
      <c r="B65" s="60" t="s">
        <v>198</v>
      </c>
      <c r="C65" s="140" t="str">
        <f>VLOOKUP($A65,'Caractéristiques des enquêtes'!$A$2:$C$210,3,0)</f>
        <v>EDGT</v>
      </c>
      <c r="D65" s="61">
        <v>2009</v>
      </c>
      <c r="E65" s="169">
        <v>359000</v>
      </c>
      <c r="F65" s="63">
        <v>27</v>
      </c>
      <c r="G65" s="167" t="s">
        <v>538</v>
      </c>
      <c r="H65" s="94">
        <f>VLOOKUP($A65,Mobilités!$A$3:$U$209,8,0)/VLOOKUP($A65,Mobilités!$A$3:$U$209,21,0)</f>
        <v>0.22277212813588587</v>
      </c>
      <c r="I65" s="94">
        <f>VLOOKUP($A65,Mobilités!$A$3:$U$209,9,0)/VLOOKUP($A65,Mobilités!$A$3:$U$209,21,0)</f>
        <v>0.00851796452270286</v>
      </c>
      <c r="J65" s="94">
        <f>VLOOKUP($A65,Mobilités!$A$3:$U$209,10,0)/VLOOKUP($A65,Mobilités!$A$3:$U$209,21,0)</f>
        <v>0.016882836577555137</v>
      </c>
      <c r="K65" s="94">
        <f>VLOOKUP($A65,Mobilités!$A$3:$U$209,11,0)/VLOOKUP($A65,Mobilités!$A$3:$U$209,21,0)</f>
        <v>0.022923714776183834</v>
      </c>
      <c r="L65" s="94">
        <f>VLOOKUP($A65,Mobilités!$A$3:$U$209,12,0)/VLOOKUP($A65,Mobilités!$A$3:$U$209,21,0)</f>
        <v>0.00897975163884232</v>
      </c>
      <c r="M65" s="94">
        <f>VLOOKUP($A65,Mobilités!$A$3:$U$209,13,0)/VLOOKUP($A65,Mobilités!$A$3:$U$209,21,0)</f>
        <v>0.5346365434230472</v>
      </c>
      <c r="N65" s="94">
        <f>VLOOKUP($A65,Mobilités!$A$3:$U$209,14,0)/VLOOKUP($A65,Mobilités!$A$3:$U$209,21,0)</f>
        <v>0.1722691817333079</v>
      </c>
      <c r="O65" s="94">
        <f>VLOOKUP($A65,Mobilités!$A$3:$U$209,15,0)/VLOOKUP($A65,Mobilités!$A$3:$U$209,21,0)</f>
        <v>0.013017879192474878</v>
      </c>
      <c r="P65" s="94">
        <f>VLOOKUP($A65,Mobilités!$A$3:$U$209,16,0)/VLOOKUP($A65,Mobilités!$A$3:$U$209,21,0)</f>
        <v>0.23129009265858874</v>
      </c>
      <c r="Q65" s="94">
        <f>VLOOKUP($A65,Mobilités!$A$3:$U$209,17,0)/VLOOKUP($A65,Mobilités!$A$3:$U$209,21,0)</f>
        <v>0.03980655135373897</v>
      </c>
      <c r="R65" s="94">
        <f>VLOOKUP($A65,Mobilités!$A$3:$U$209,18,0)/VLOOKUP($A65,Mobilités!$A$3:$U$209,21,0)</f>
        <v>0.7069057251563551</v>
      </c>
      <c r="S65" s="94">
        <f>VLOOKUP($A65,Mobilités!$A$3:$U$209,19,0)/VLOOKUP($A65,Mobilités!$A$3:$U$209,21,0)</f>
        <v>0.777227871864114</v>
      </c>
      <c r="T65" s="94">
        <f>VLOOKUP($A65,Mobilités!$A$3:$U$209,20,0)/VLOOKUP($A65,Mobilités!$A$3:$U$209,21,0)</f>
        <v>0.2930942748436449</v>
      </c>
      <c r="U65" s="142"/>
      <c r="V65" s="142"/>
      <c r="W65" s="142"/>
      <c r="X65" s="142"/>
      <c r="Y65" s="142"/>
      <c r="Z65" s="142"/>
      <c r="AA65" s="142"/>
      <c r="AB65" s="142"/>
      <c r="AC65" s="142"/>
      <c r="AD65" s="142"/>
      <c r="AE65" s="142"/>
      <c r="AF65" s="142"/>
      <c r="AG65" s="142"/>
    </row>
    <row r="66" spans="1:33" s="53" customFormat="1" ht="14.25" customHeight="1">
      <c r="A66" s="57">
        <v>190</v>
      </c>
      <c r="B66" s="60" t="s">
        <v>545</v>
      </c>
      <c r="C66" s="140" t="str">
        <f>VLOOKUP($A66,'Caractéristiques des enquêtes'!$A$2:$C$210,3,0)</f>
        <v>EMC²</v>
      </c>
      <c r="D66" s="61">
        <v>2018</v>
      </c>
      <c r="E66" s="169">
        <v>126300</v>
      </c>
      <c r="F66" s="63">
        <v>101</v>
      </c>
      <c r="G66" s="167" t="s">
        <v>538</v>
      </c>
      <c r="H66" s="94">
        <f>VLOOKUP($A66,Mobilités!$A$3:$U$209,8,0)/VLOOKUP($A66,Mobilités!$A$3:$U$209,21,0)</f>
        <v>0.24370984891790148</v>
      </c>
      <c r="I66" s="94">
        <f>VLOOKUP($A66,Mobilités!$A$3:$U$209,9,0)/VLOOKUP($A66,Mobilités!$A$3:$U$209,21,0)</f>
        <v>0.007357144338049527</v>
      </c>
      <c r="J66" s="94">
        <f>VLOOKUP($A66,Mobilités!$A$3:$U$209,10,0)/VLOOKUP($A66,Mobilités!$A$3:$U$209,21,0)</f>
        <v>0.02764852753449772</v>
      </c>
      <c r="K66" s="94">
        <f>VLOOKUP($A66,Mobilités!$A$3:$U$209,11,0)/VLOOKUP($A66,Mobilités!$A$3:$U$209,21,0)</f>
        <v>0.03586755955466175</v>
      </c>
      <c r="L66" s="94">
        <f>VLOOKUP($A66,Mobilités!$A$3:$U$209,12,0)/VLOOKUP($A66,Mobilités!$A$3:$U$209,21,0)</f>
        <v>0.004644123318060249</v>
      </c>
      <c r="M66" s="94">
        <f>VLOOKUP($A66,Mobilités!$A$3:$U$209,13,0)/VLOOKUP($A66,Mobilités!$A$3:$U$209,21,0)</f>
        <v>0.5320927284520675</v>
      </c>
      <c r="N66" s="94">
        <f>VLOOKUP($A66,Mobilités!$A$3:$U$209,14,0)/VLOOKUP($A66,Mobilités!$A$3:$U$209,21,0)</f>
        <v>0.1398064751163252</v>
      </c>
      <c r="O66" s="94">
        <f>VLOOKUP($A66,Mobilités!$A$3:$U$209,15,0)/VLOOKUP($A66,Mobilités!$A$3:$U$209,21,0)</f>
        <v>0.008873592768436547</v>
      </c>
      <c r="P66" s="94">
        <f>VLOOKUP($A66,Mobilités!$A$3:$U$209,16,0)/VLOOKUP($A66,Mobilités!$A$3:$U$209,21,0)</f>
        <v>0.251066993255951</v>
      </c>
      <c r="Q66" s="94">
        <f>VLOOKUP($A66,Mobilités!$A$3:$U$209,17,0)/VLOOKUP($A66,Mobilités!$A$3:$U$209,21,0)</f>
        <v>0.06351608708915947</v>
      </c>
      <c r="R66" s="94">
        <f>VLOOKUP($A66,Mobilités!$A$3:$U$209,18,0)/VLOOKUP($A66,Mobilités!$A$3:$U$209,21,0)</f>
        <v>0.6718992035683927</v>
      </c>
      <c r="S66" s="94">
        <f>VLOOKUP($A66,Mobilités!$A$3:$U$209,19,0)/VLOOKUP($A66,Mobilités!$A$3:$U$209,21,0)</f>
        <v>0.7562901510820986</v>
      </c>
      <c r="T66" s="94">
        <f>VLOOKUP($A66,Mobilités!$A$3:$U$209,20,0)/VLOOKUP($A66,Mobilités!$A$3:$U$209,21,0)</f>
        <v>0.3281007964316072</v>
      </c>
      <c r="U66" s="142"/>
      <c r="V66" s="142"/>
      <c r="W66" s="142"/>
      <c r="X66" s="142"/>
      <c r="Y66" s="142"/>
      <c r="Z66" s="142"/>
      <c r="AA66" s="142"/>
      <c r="AB66" s="142"/>
      <c r="AC66" s="142"/>
      <c r="AD66" s="142"/>
      <c r="AE66" s="142"/>
      <c r="AF66" s="142"/>
      <c r="AG66" s="142"/>
    </row>
    <row r="67" spans="1:33" s="53" customFormat="1" ht="14.25" customHeight="1">
      <c r="A67" s="57">
        <v>68</v>
      </c>
      <c r="B67" s="60" t="s">
        <v>201</v>
      </c>
      <c r="C67" s="140" t="str">
        <f>VLOOKUP($A67,'Caractéristiques des enquêtes'!$A$2:$C$210,3,0)</f>
        <v>EMD</v>
      </c>
      <c r="D67" s="61">
        <v>2000</v>
      </c>
      <c r="E67" s="169">
        <v>170000</v>
      </c>
      <c r="F67" s="63">
        <v>4</v>
      </c>
      <c r="G67" s="167" t="s">
        <v>538</v>
      </c>
      <c r="H67" s="94">
        <f>VLOOKUP($A67,Mobilités!$A$3:$U$209,8,0)/VLOOKUP($A67,Mobilités!$A$3:$U$209,21,0)</f>
        <v>0.1709889358865373</v>
      </c>
      <c r="I67" s="94">
        <f>VLOOKUP($A67,Mobilités!$A$3:$U$209,9,0)/VLOOKUP($A67,Mobilités!$A$3:$U$209,21,0)</f>
        <v>0.0016879103501913353</v>
      </c>
      <c r="J67" s="94">
        <f>VLOOKUP($A67,Mobilités!$A$3:$U$209,10,0)/VLOOKUP($A67,Mobilités!$A$3:$U$209,21,0)</f>
        <v>0.05820513052398216</v>
      </c>
      <c r="K67" s="94">
        <f>VLOOKUP($A67,Mobilités!$A$3:$U$209,11,0)/VLOOKUP($A67,Mobilités!$A$3:$U$209,21,0)</f>
        <v>0.07684869140115293</v>
      </c>
      <c r="L67" s="94">
        <f>VLOOKUP($A67,Mobilités!$A$3:$U$209,12,0)/VLOOKUP($A67,Mobilités!$A$3:$U$209,21,0)</f>
        <v>0.013457742166364786</v>
      </c>
      <c r="M67" s="94">
        <f>VLOOKUP($A67,Mobilités!$A$3:$U$209,13,0)/VLOOKUP($A67,Mobilités!$A$3:$U$209,21,0)</f>
        <v>0.47999248095044916</v>
      </c>
      <c r="N67" s="94">
        <f>VLOOKUP($A67,Mobilités!$A$3:$U$209,14,0)/VLOOKUP($A67,Mobilités!$A$3:$U$209,21,0)</f>
        <v>0.19052974417144466</v>
      </c>
      <c r="O67" s="94">
        <f>VLOOKUP($A67,Mobilités!$A$3:$U$209,15,0)/VLOOKUP($A67,Mobilités!$A$3:$U$209,21,0)</f>
        <v>0.008289364549877654</v>
      </c>
      <c r="P67" s="94">
        <f>VLOOKUP($A67,Mobilités!$A$3:$U$209,16,0)/VLOOKUP($A67,Mobilités!$A$3:$U$209,21,0)</f>
        <v>0.1726768462367286</v>
      </c>
      <c r="Q67" s="94">
        <f>VLOOKUP($A67,Mobilités!$A$3:$U$209,17,0)/VLOOKUP($A67,Mobilités!$A$3:$U$209,21,0)</f>
        <v>0.13505382192513507</v>
      </c>
      <c r="R67" s="94">
        <f>VLOOKUP($A67,Mobilités!$A$3:$U$209,18,0)/VLOOKUP($A67,Mobilités!$A$3:$U$209,21,0)</f>
        <v>0.6705222251218939</v>
      </c>
      <c r="S67" s="94">
        <f>VLOOKUP($A67,Mobilités!$A$3:$U$209,19,0)/VLOOKUP($A67,Mobilités!$A$3:$U$209,21,0)</f>
        <v>0.8290110641134627</v>
      </c>
      <c r="T67" s="94">
        <f>VLOOKUP($A67,Mobilités!$A$3:$U$209,20,0)/VLOOKUP($A67,Mobilités!$A$3:$U$209,21,0)</f>
        <v>0.32947777487810614</v>
      </c>
      <c r="U67" s="142"/>
      <c r="V67" s="142"/>
      <c r="W67" s="142"/>
      <c r="X67" s="142"/>
      <c r="Y67" s="142"/>
      <c r="Z67" s="142"/>
      <c r="AA67" s="142"/>
      <c r="AB67" s="142"/>
      <c r="AC67" s="142"/>
      <c r="AD67" s="142"/>
      <c r="AE67" s="142"/>
      <c r="AF67" s="142"/>
      <c r="AG67" s="142"/>
    </row>
    <row r="68" spans="1:33" s="53" customFormat="1" ht="14.25" customHeight="1">
      <c r="A68" s="57">
        <v>138</v>
      </c>
      <c r="B68" s="60" t="s">
        <v>204</v>
      </c>
      <c r="C68" s="140" t="str">
        <f>VLOOKUP($A68,'Caractéristiques des enquêtes'!$A$2:$C$210,3,0)</f>
        <v>EMD</v>
      </c>
      <c r="D68" s="61">
        <v>2014</v>
      </c>
      <c r="E68" s="169">
        <v>387000</v>
      </c>
      <c r="F68" s="169">
        <v>34</v>
      </c>
      <c r="G68" s="167" t="s">
        <v>538</v>
      </c>
      <c r="H68" s="94">
        <f>VLOOKUP($A68,Mobilités!$A$3:$U$209,8,0)/VLOOKUP($A68,Mobilités!$A$3:$U$209,21,0)</f>
        <v>0.15292131274402898</v>
      </c>
      <c r="I68" s="94">
        <f>VLOOKUP($A68,Mobilités!$A$3:$U$209,9,0)/VLOOKUP($A68,Mobilités!$A$3:$U$209,21,0)</f>
        <v>0.0030180449540961694</v>
      </c>
      <c r="J68" s="94">
        <f>VLOOKUP($A68,Mobilités!$A$3:$U$209,10,0)/VLOOKUP($A68,Mobilités!$A$3:$U$209,21,0)</f>
        <v>0.05999507545112384</v>
      </c>
      <c r="K68" s="94">
        <f>VLOOKUP($A68,Mobilités!$A$3:$U$209,11,0)/VLOOKUP($A68,Mobilités!$A$3:$U$209,21,0)</f>
        <v>0.030148791726757884</v>
      </c>
      <c r="L68" s="94">
        <f>VLOOKUP($A68,Mobilités!$A$3:$U$209,12,0)/VLOOKUP($A68,Mobilités!$A$3:$U$209,21,0)</f>
        <v>0.00834359281015864</v>
      </c>
      <c r="M68" s="94">
        <f>VLOOKUP($A68,Mobilités!$A$3:$U$209,13,0)/VLOOKUP($A68,Mobilités!$A$3:$U$209,21,0)</f>
        <v>0.5286468043195328</v>
      </c>
      <c r="N68" s="94">
        <f>VLOOKUP($A68,Mobilités!$A$3:$U$209,14,0)/VLOOKUP($A68,Mobilités!$A$3:$U$209,21,0)</f>
        <v>0.20735516550001756</v>
      </c>
      <c r="O68" s="94">
        <f>VLOOKUP($A68,Mobilités!$A$3:$U$209,15,0)/VLOOKUP($A68,Mobilités!$A$3:$U$209,21,0)</f>
        <v>0.009571212494284005</v>
      </c>
      <c r="P68" s="94">
        <f>VLOOKUP($A68,Mobilités!$A$3:$U$209,16,0)/VLOOKUP($A68,Mobilités!$A$3:$U$209,21,0)</f>
        <v>0.15593935769812514</v>
      </c>
      <c r="Q68" s="94">
        <f>VLOOKUP($A68,Mobilités!$A$3:$U$209,17,0)/VLOOKUP($A68,Mobilités!$A$3:$U$209,21,0)</f>
        <v>0.09014386717788174</v>
      </c>
      <c r="R68" s="94">
        <f>VLOOKUP($A68,Mobilités!$A$3:$U$209,18,0)/VLOOKUP($A68,Mobilités!$A$3:$U$209,21,0)</f>
        <v>0.7360019698195504</v>
      </c>
      <c r="S68" s="94">
        <f>VLOOKUP($A68,Mobilités!$A$3:$U$209,19,0)/VLOOKUP($A68,Mobilités!$A$3:$U$209,21,0)</f>
        <v>0.847078687255971</v>
      </c>
      <c r="T68" s="94">
        <f>VLOOKUP($A68,Mobilités!$A$3:$U$209,20,0)/VLOOKUP($A68,Mobilités!$A$3:$U$209,21,0)</f>
        <v>0.26399803018044954</v>
      </c>
      <c r="U68" s="142"/>
      <c r="V68" s="142"/>
      <c r="W68" s="142"/>
      <c r="X68" s="142"/>
      <c r="Y68" s="142"/>
      <c r="Z68" s="142"/>
      <c r="AA68" s="142"/>
      <c r="AB68" s="142"/>
      <c r="AC68" s="142"/>
      <c r="AD68" s="142"/>
      <c r="AE68" s="142"/>
      <c r="AF68" s="142"/>
      <c r="AG68" s="142"/>
    </row>
    <row r="69" spans="1:33" s="53" customFormat="1" ht="14.25" customHeight="1">
      <c r="A69" s="57">
        <v>191</v>
      </c>
      <c r="B69" s="60" t="s">
        <v>546</v>
      </c>
      <c r="C69" s="140" t="str">
        <f>VLOOKUP($A69,'Caractéristiques des enquêtes'!$A$2:$C$210,3,0)</f>
        <v>EMC²</v>
      </c>
      <c r="D69" s="61">
        <v>2018</v>
      </c>
      <c r="E69" s="169">
        <v>77700</v>
      </c>
      <c r="F69" s="67">
        <v>81</v>
      </c>
      <c r="G69" s="167" t="s">
        <v>538</v>
      </c>
      <c r="H69" s="94">
        <f>VLOOKUP($A69,Mobilités!$A$3:$U$209,8,0)/VLOOKUP($A69,Mobilités!$A$3:$U$209,21,0)</f>
        <v>0.27733680298118346</v>
      </c>
      <c r="I69" s="94">
        <f>VLOOKUP($A69,Mobilités!$A$3:$U$209,9,0)/VLOOKUP($A69,Mobilités!$A$3:$U$209,21,0)</f>
        <v>0.010457402319236676</v>
      </c>
      <c r="J69" s="94">
        <f>VLOOKUP($A69,Mobilités!$A$3:$U$209,10,0)/VLOOKUP($A69,Mobilités!$A$3:$U$209,21,0)</f>
        <v>0.023027606960617557</v>
      </c>
      <c r="K69" s="94">
        <f>VLOOKUP($A69,Mobilités!$A$3:$U$209,11,0)/VLOOKUP($A69,Mobilités!$A$3:$U$209,21,0)</f>
        <v>0.020093428506355367</v>
      </c>
      <c r="L69" s="94">
        <f>VLOOKUP($A69,Mobilités!$A$3:$U$209,12,0)/VLOOKUP($A69,Mobilités!$A$3:$U$209,21,0)</f>
        <v>0.005165704760104864</v>
      </c>
      <c r="M69" s="94">
        <f>VLOOKUP($A69,Mobilités!$A$3:$U$209,13,0)/VLOOKUP($A69,Mobilités!$A$3:$U$209,21,0)</f>
        <v>0.49763278914135906</v>
      </c>
      <c r="N69" s="94">
        <f>VLOOKUP($A69,Mobilités!$A$3:$U$209,14,0)/VLOOKUP($A69,Mobilités!$A$3:$U$209,21,0)</f>
        <v>0.14257781266809136</v>
      </c>
      <c r="O69" s="94">
        <f>VLOOKUP($A69,Mobilités!$A$3:$U$209,15,0)/VLOOKUP($A69,Mobilités!$A$3:$U$209,21,0)</f>
        <v>0.023708452663051643</v>
      </c>
      <c r="P69" s="94">
        <f>VLOOKUP($A69,Mobilités!$A$3:$U$209,16,0)/VLOOKUP($A69,Mobilités!$A$3:$U$209,21,0)</f>
        <v>0.28779420530042016</v>
      </c>
      <c r="Q69" s="94">
        <f>VLOOKUP($A69,Mobilités!$A$3:$U$209,17,0)/VLOOKUP($A69,Mobilités!$A$3:$U$209,21,0)</f>
        <v>0.04312103546697293</v>
      </c>
      <c r="R69" s="94">
        <f>VLOOKUP($A69,Mobilités!$A$3:$U$209,18,0)/VLOOKUP($A69,Mobilités!$A$3:$U$209,21,0)</f>
        <v>0.6402106018094503</v>
      </c>
      <c r="S69" s="94">
        <f>VLOOKUP($A69,Mobilités!$A$3:$U$209,19,0)/VLOOKUP($A69,Mobilités!$A$3:$U$209,21,0)</f>
        <v>0.7226631970188165</v>
      </c>
      <c r="T69" s="94">
        <f>VLOOKUP($A69,Mobilités!$A$3:$U$209,20,0)/VLOOKUP($A69,Mobilités!$A$3:$U$209,21,0)</f>
        <v>0.35978939819054956</v>
      </c>
      <c r="U69" s="142"/>
      <c r="V69" s="142"/>
      <c r="W69" s="142"/>
      <c r="X69" s="142"/>
      <c r="Y69" s="142"/>
      <c r="Z69" s="142"/>
      <c r="AA69" s="142"/>
      <c r="AB69" s="142"/>
      <c r="AC69" s="142"/>
      <c r="AD69" s="142"/>
      <c r="AE69" s="142"/>
      <c r="AF69" s="142"/>
      <c r="AG69" s="142"/>
    </row>
    <row r="70" spans="1:33" s="53" customFormat="1" ht="14.25" customHeight="1">
      <c r="A70" s="57">
        <v>71</v>
      </c>
      <c r="B70" s="60" t="s">
        <v>62</v>
      </c>
      <c r="C70" s="140" t="str">
        <f>VLOOKUP($A70,'Caractéristiques des enquêtes'!$A$2:$C$210,3,0)</f>
        <v>EMD</v>
      </c>
      <c r="D70" s="61">
        <v>2002</v>
      </c>
      <c r="E70" s="169">
        <v>712000</v>
      </c>
      <c r="F70" s="169">
        <v>254</v>
      </c>
      <c r="G70" s="167" t="s">
        <v>538</v>
      </c>
      <c r="H70" s="94">
        <f>VLOOKUP($A70,Mobilités!$A$3:$U$209,8,0)/VLOOKUP($A70,Mobilités!$A$3:$U$209,21,0)</f>
        <v>0.2434782608695652</v>
      </c>
      <c r="I70" s="94">
        <f>VLOOKUP($A70,Mobilités!$A$3:$U$209,9,0)/VLOOKUP($A70,Mobilités!$A$3:$U$209,21,0)</f>
        <v>0.018925831202046033</v>
      </c>
      <c r="J70" s="94">
        <f>VLOOKUP($A70,Mobilités!$A$3:$U$209,10,0)/VLOOKUP($A70,Mobilités!$A$3:$U$209,21,0)</f>
        <v>0.0723785166240409</v>
      </c>
      <c r="K70" s="94">
        <f>VLOOKUP($A70,Mobilités!$A$3:$U$209,11,0)/VLOOKUP($A70,Mobilités!$A$3:$U$209,21,0)</f>
        <v>0.024296675191815855</v>
      </c>
      <c r="L70" s="94">
        <f>VLOOKUP($A70,Mobilités!$A$3:$U$209,12,0)/VLOOKUP($A70,Mobilités!$A$3:$U$209,21,0)</f>
        <v>0.006138107416879796</v>
      </c>
      <c r="M70" s="94">
        <f>VLOOKUP($A70,Mobilités!$A$3:$U$209,13,0)/VLOOKUP($A70,Mobilités!$A$3:$U$209,21,0)</f>
        <v>0.47698209718670076</v>
      </c>
      <c r="N70" s="94">
        <f>VLOOKUP($A70,Mobilités!$A$3:$U$209,14,0)/VLOOKUP($A70,Mobilités!$A$3:$U$209,21,0)</f>
        <v>0.14782608695652172</v>
      </c>
      <c r="O70" s="94">
        <f>VLOOKUP($A70,Mobilités!$A$3:$U$209,15,0)/VLOOKUP($A70,Mobilités!$A$3:$U$209,21,0)</f>
        <v>0.009974424552429667</v>
      </c>
      <c r="P70" s="94">
        <f>VLOOKUP($A70,Mobilités!$A$3:$U$209,16,0)/VLOOKUP($A70,Mobilités!$A$3:$U$209,21,0)</f>
        <v>0.26240409207161125</v>
      </c>
      <c r="Q70" s="94">
        <f>VLOOKUP($A70,Mobilités!$A$3:$U$209,17,0)/VLOOKUP($A70,Mobilités!$A$3:$U$209,21,0)</f>
        <v>0.09667519181585678</v>
      </c>
      <c r="R70" s="94">
        <f>VLOOKUP($A70,Mobilités!$A$3:$U$209,18,0)/VLOOKUP($A70,Mobilités!$A$3:$U$209,21,0)</f>
        <v>0.6248081841432225</v>
      </c>
      <c r="S70" s="94">
        <f>VLOOKUP($A70,Mobilités!$A$3:$U$209,19,0)/VLOOKUP($A70,Mobilités!$A$3:$U$209,21,0)</f>
        <v>0.7565217391304349</v>
      </c>
      <c r="T70" s="94">
        <f>VLOOKUP($A70,Mobilités!$A$3:$U$209,20,0)/VLOOKUP($A70,Mobilités!$A$3:$U$209,21,0)</f>
        <v>0.3751918158567775</v>
      </c>
      <c r="U70" s="142"/>
      <c r="V70" s="142"/>
      <c r="W70" s="142"/>
      <c r="X70" s="142"/>
      <c r="Y70" s="142"/>
      <c r="Z70" s="142"/>
      <c r="AA70" s="142"/>
      <c r="AB70" s="142"/>
      <c r="AC70" s="142"/>
      <c r="AD70" s="142"/>
      <c r="AE70" s="142"/>
      <c r="AF70" s="142"/>
      <c r="AG70" s="142"/>
    </row>
    <row r="71" spans="1:33" s="53" customFormat="1" ht="14.25" customHeight="1">
      <c r="A71" s="57">
        <v>9</v>
      </c>
      <c r="B71" s="60" t="s">
        <v>209</v>
      </c>
      <c r="C71" s="140" t="str">
        <f>VLOOKUP($A71,'Caractéristiques des enquêtes'!$A$2:$C$210,3,0)</f>
        <v>EMD</v>
      </c>
      <c r="D71" s="61">
        <v>1978</v>
      </c>
      <c r="E71" s="169">
        <v>371000</v>
      </c>
      <c r="F71" s="63">
        <v>18</v>
      </c>
      <c r="G71" s="167" t="s">
        <v>538</v>
      </c>
      <c r="H71" s="94">
        <f>VLOOKUP($A71,Mobilités!$A$3:$U$209,8,0)/VLOOKUP($A71,Mobilités!$A$3:$U$209,21,0)</f>
        <v>0.4101610904584882</v>
      </c>
      <c r="I71" s="94">
        <f>VLOOKUP($A71,Mobilités!$A$3:$U$209,9,0)/VLOOKUP($A71,Mobilités!$A$3:$U$209,21,0)</f>
        <v>0.060966542750929366</v>
      </c>
      <c r="J71" s="94">
        <f>VLOOKUP($A71,Mobilités!$A$3:$U$209,10,0)/VLOOKUP($A71,Mobilités!$A$3:$U$209,21,0)</f>
        <v>0.07732342007434943</v>
      </c>
      <c r="K71" s="94">
        <f>VLOOKUP($A71,Mobilités!$A$3:$U$209,11,0)/VLOOKUP($A71,Mobilités!$A$3:$U$209,21,0)</f>
        <v>0.014374225526641884</v>
      </c>
      <c r="L71" s="94">
        <f>VLOOKUP($A71,Mobilités!$A$3:$U$209,12,0)/VLOOKUP($A71,Mobilités!$A$3:$U$209,21,0)</f>
        <v>0.04584882280049566</v>
      </c>
      <c r="M71" s="94">
        <f>VLOOKUP($A71,Mobilités!$A$3:$U$209,13,0)/VLOOKUP($A71,Mobilités!$A$3:$U$209,21,0)</f>
        <v>0.28475836431226764</v>
      </c>
      <c r="N71" s="94">
        <f>VLOOKUP($A71,Mobilités!$A$3:$U$209,14,0)/VLOOKUP($A71,Mobilités!$A$3:$U$209,21,0)</f>
        <v>0.09888475836431226</v>
      </c>
      <c r="O71" s="94">
        <f>VLOOKUP($A71,Mobilités!$A$3:$U$209,15,0)/VLOOKUP($A71,Mobilités!$A$3:$U$209,21,0)</f>
        <v>0.0076827757125154895</v>
      </c>
      <c r="P71" s="94">
        <f>VLOOKUP($A71,Mobilités!$A$3:$U$209,16,0)/VLOOKUP($A71,Mobilités!$A$3:$U$209,21,0)</f>
        <v>0.4711276332094176</v>
      </c>
      <c r="Q71" s="94">
        <f>VLOOKUP($A71,Mobilités!$A$3:$U$209,17,0)/VLOOKUP($A71,Mobilités!$A$3:$U$209,21,0)</f>
        <v>0.09169764560099132</v>
      </c>
      <c r="R71" s="94">
        <f>VLOOKUP($A71,Mobilités!$A$3:$U$209,18,0)/VLOOKUP($A71,Mobilités!$A$3:$U$209,21,0)</f>
        <v>0.3836431226765799</v>
      </c>
      <c r="S71" s="94">
        <f>VLOOKUP($A71,Mobilités!$A$3:$U$209,19,0)/VLOOKUP($A71,Mobilités!$A$3:$U$209,21,0)</f>
        <v>0.5898389095415117</v>
      </c>
      <c r="T71" s="94">
        <f>VLOOKUP($A71,Mobilités!$A$3:$U$209,20,0)/VLOOKUP($A71,Mobilités!$A$3:$U$209,21,0)</f>
        <v>0.6163568773234198</v>
      </c>
      <c r="U71" s="142"/>
      <c r="V71" s="142"/>
      <c r="W71" s="142"/>
      <c r="X71" s="142"/>
      <c r="Y71" s="142"/>
      <c r="Z71" s="142"/>
      <c r="AA71" s="142"/>
      <c r="AB71" s="142"/>
      <c r="AC71" s="142"/>
      <c r="AD71" s="142"/>
      <c r="AE71" s="142"/>
      <c r="AF71" s="142"/>
      <c r="AG71" s="142"/>
    </row>
    <row r="72" spans="1:33" s="53" customFormat="1" ht="14.25" customHeight="1">
      <c r="A72" s="57">
        <v>19</v>
      </c>
      <c r="B72" s="60" t="s">
        <v>209</v>
      </c>
      <c r="C72" s="140" t="str">
        <f>VLOOKUP($A72,'Caractéristiques des enquêtes'!$A$2:$C$210,3,0)</f>
        <v>EMD</v>
      </c>
      <c r="D72" s="61">
        <v>1985</v>
      </c>
      <c r="E72" s="169">
        <v>380000</v>
      </c>
      <c r="F72" s="63">
        <v>24</v>
      </c>
      <c r="G72" s="167" t="s">
        <v>538</v>
      </c>
      <c r="H72" s="94">
        <f>VLOOKUP($A72,Mobilités!$A$3:$U$209,8,0)/VLOOKUP($A72,Mobilités!$A$3:$U$209,21,0)</f>
        <v>0.35714285714285715</v>
      </c>
      <c r="I72" s="94">
        <f>VLOOKUP($A72,Mobilités!$A$3:$U$209,9,0)/VLOOKUP($A72,Mobilités!$A$3:$U$209,21,0)</f>
        <v>0.03237025147137507</v>
      </c>
      <c r="J72" s="94">
        <f>VLOOKUP($A72,Mobilités!$A$3:$U$209,10,0)/VLOOKUP($A72,Mobilités!$A$3:$U$209,21,0)</f>
        <v>0.08747993579454254</v>
      </c>
      <c r="K72" s="94">
        <f>VLOOKUP($A72,Mobilités!$A$3:$U$209,11,0)/VLOOKUP($A72,Mobilités!$A$3:$U$209,21,0)</f>
        <v>0.014713750668806848</v>
      </c>
      <c r="L72" s="94">
        <f>VLOOKUP($A72,Mobilités!$A$3:$U$209,12,0)/VLOOKUP($A72,Mobilités!$A$3:$U$209,21,0)</f>
        <v>0.014446227929373997</v>
      </c>
      <c r="M72" s="94">
        <f>VLOOKUP($A72,Mobilités!$A$3:$U$209,13,0)/VLOOKUP($A72,Mobilités!$A$3:$U$209,21,0)</f>
        <v>0.36463349384697696</v>
      </c>
      <c r="N72" s="94">
        <f>VLOOKUP($A72,Mobilités!$A$3:$U$209,14,0)/VLOOKUP($A72,Mobilités!$A$3:$U$209,21,0)</f>
        <v>0.1193151417870519</v>
      </c>
      <c r="O72" s="94">
        <f>VLOOKUP($A72,Mobilités!$A$3:$U$209,15,0)/VLOOKUP($A72,Mobilités!$A$3:$U$209,21,0)</f>
        <v>0.009898341359015517</v>
      </c>
      <c r="P72" s="94">
        <f>VLOOKUP($A72,Mobilités!$A$3:$U$209,16,0)/VLOOKUP($A72,Mobilités!$A$3:$U$209,21,0)</f>
        <v>0.3895131086142322</v>
      </c>
      <c r="Q72" s="94">
        <f>VLOOKUP($A72,Mobilités!$A$3:$U$209,17,0)/VLOOKUP($A72,Mobilités!$A$3:$U$209,21,0)</f>
        <v>0.10219368646334939</v>
      </c>
      <c r="R72" s="94">
        <f>VLOOKUP($A72,Mobilités!$A$3:$U$209,18,0)/VLOOKUP($A72,Mobilités!$A$3:$U$209,21,0)</f>
        <v>0.4839486356340289</v>
      </c>
      <c r="S72" s="94">
        <f>VLOOKUP($A72,Mobilités!$A$3:$U$209,19,0)/VLOOKUP($A72,Mobilités!$A$3:$U$209,21,0)</f>
        <v>0.6428571428571429</v>
      </c>
      <c r="T72" s="94">
        <f>VLOOKUP($A72,Mobilités!$A$3:$U$209,20,0)/VLOOKUP($A72,Mobilités!$A$3:$U$209,21,0)</f>
        <v>0.5160513643659711</v>
      </c>
      <c r="U72" s="142"/>
      <c r="V72" s="142"/>
      <c r="W72" s="142"/>
      <c r="X72" s="142"/>
      <c r="Y72" s="142"/>
      <c r="Z72" s="142"/>
      <c r="AA72" s="142"/>
      <c r="AB72" s="142"/>
      <c r="AC72" s="142"/>
      <c r="AD72" s="142"/>
      <c r="AE72" s="142"/>
      <c r="AF72" s="142"/>
      <c r="AG72" s="142"/>
    </row>
    <row r="73" spans="1:33" s="53" customFormat="1" ht="14.25" customHeight="1">
      <c r="A73" s="57">
        <v>44</v>
      </c>
      <c r="B73" s="60" t="s">
        <v>209</v>
      </c>
      <c r="C73" s="140" t="str">
        <f>VLOOKUP($A73,'Caractéristiques des enquêtes'!$A$2:$C$210,3,0)</f>
        <v>EMD</v>
      </c>
      <c r="D73" s="61">
        <v>1992</v>
      </c>
      <c r="E73" s="169">
        <v>349000</v>
      </c>
      <c r="F73" s="63">
        <v>25</v>
      </c>
      <c r="G73" s="167" t="s">
        <v>538</v>
      </c>
      <c r="H73" s="94">
        <f>VLOOKUP($A73,Mobilités!$A$3:$U$209,8,0)/VLOOKUP($A73,Mobilités!$A$3:$U$209,21,0)</f>
        <v>0.27313391109868607</v>
      </c>
      <c r="I73" s="94">
        <f>VLOOKUP($A73,Mobilités!$A$3:$U$209,9,0)/VLOOKUP($A73,Mobilités!$A$3:$U$209,21,0)</f>
        <v>0.03746155996645234</v>
      </c>
      <c r="J73" s="94">
        <f>VLOOKUP($A73,Mobilités!$A$3:$U$209,10,0)/VLOOKUP($A73,Mobilités!$A$3:$U$209,21,0)</f>
        <v>0.12608331003634332</v>
      </c>
      <c r="K73" s="94">
        <f>VLOOKUP($A73,Mobilités!$A$3:$U$209,11,0)/VLOOKUP($A73,Mobilités!$A$3:$U$209,21,0)</f>
        <v>0.009784735812133074</v>
      </c>
      <c r="L73" s="94">
        <f>VLOOKUP($A73,Mobilités!$A$3:$U$209,12,0)/VLOOKUP($A73,Mobilités!$A$3:$U$209,21,0)</f>
        <v>0.006709533128319821</v>
      </c>
      <c r="M73" s="94">
        <f>VLOOKUP($A73,Mobilités!$A$3:$U$209,13,0)/VLOOKUP($A73,Mobilités!$A$3:$U$209,21,0)</f>
        <v>0.41459323455409564</v>
      </c>
      <c r="N73" s="94">
        <f>VLOOKUP($A73,Mobilités!$A$3:$U$209,14,0)/VLOOKUP($A73,Mobilités!$A$3:$U$209,21,0)</f>
        <v>0.12524461839530332</v>
      </c>
      <c r="O73" s="94">
        <f>VLOOKUP($A73,Mobilités!$A$3:$U$209,15,0)/VLOOKUP($A73,Mobilités!$A$3:$U$209,21,0)</f>
        <v>0.00698909700866648</v>
      </c>
      <c r="P73" s="94">
        <f>VLOOKUP($A73,Mobilités!$A$3:$U$209,16,0)/VLOOKUP($A73,Mobilités!$A$3:$U$209,21,0)</f>
        <v>0.3105954710651384</v>
      </c>
      <c r="Q73" s="94">
        <f>VLOOKUP($A73,Mobilités!$A$3:$U$209,17,0)/VLOOKUP($A73,Mobilités!$A$3:$U$209,21,0)</f>
        <v>0.13586804584847637</v>
      </c>
      <c r="R73" s="94">
        <f>VLOOKUP($A73,Mobilités!$A$3:$U$209,18,0)/VLOOKUP($A73,Mobilités!$A$3:$U$209,21,0)</f>
        <v>0.539837852949399</v>
      </c>
      <c r="S73" s="94">
        <f>VLOOKUP($A73,Mobilités!$A$3:$U$209,19,0)/VLOOKUP($A73,Mobilités!$A$3:$U$209,21,0)</f>
        <v>0.726866088901314</v>
      </c>
      <c r="T73" s="94">
        <f>VLOOKUP($A73,Mobilités!$A$3:$U$209,20,0)/VLOOKUP($A73,Mobilités!$A$3:$U$209,21,0)</f>
        <v>0.46016214705060104</v>
      </c>
      <c r="U73" s="142"/>
      <c r="V73" s="142"/>
      <c r="W73" s="142"/>
      <c r="X73" s="142"/>
      <c r="Y73" s="142"/>
      <c r="Z73" s="142"/>
      <c r="AA73" s="142"/>
      <c r="AB73" s="142"/>
      <c r="AC73" s="142"/>
      <c r="AD73" s="142"/>
      <c r="AE73" s="142"/>
      <c r="AF73" s="142"/>
      <c r="AG73" s="142"/>
    </row>
    <row r="74" spans="1:33" s="53" customFormat="1" ht="14.25" customHeight="1">
      <c r="A74" s="57">
        <v>72</v>
      </c>
      <c r="B74" s="60" t="s">
        <v>209</v>
      </c>
      <c r="C74" s="140" t="str">
        <f>VLOOKUP($A74,'Caractéristiques des enquêtes'!$A$2:$C$210,3,0)</f>
        <v>EMD</v>
      </c>
      <c r="D74" s="61">
        <v>2002</v>
      </c>
      <c r="E74" s="169">
        <v>385000</v>
      </c>
      <c r="F74" s="169">
        <v>26</v>
      </c>
      <c r="G74" s="167" t="s">
        <v>538</v>
      </c>
      <c r="H74" s="94">
        <f>VLOOKUP($A74,Mobilités!$A$3:$U$209,8,0)/VLOOKUP($A74,Mobilités!$A$3:$U$209,21,0)</f>
        <v>0.2995529061102832</v>
      </c>
      <c r="I74" s="94">
        <f>VLOOKUP($A74,Mobilités!$A$3:$U$209,9,0)/VLOOKUP($A74,Mobilités!$A$3:$U$209,21,0)</f>
        <v>0.025583705911574765</v>
      </c>
      <c r="J74" s="94">
        <f>VLOOKUP($A74,Mobilités!$A$3:$U$209,10,0)/VLOOKUP($A74,Mobilités!$A$3:$U$209,21,0)</f>
        <v>0.1254346746150025</v>
      </c>
      <c r="K74" s="94">
        <f>VLOOKUP($A74,Mobilités!$A$3:$U$209,11,0)/VLOOKUP($A74,Mobilités!$A$3:$U$209,21,0)</f>
        <v>0.008693492300049678</v>
      </c>
      <c r="L74" s="94">
        <f>VLOOKUP($A74,Mobilités!$A$3:$U$209,12,0)/VLOOKUP($A74,Mobilités!$A$3:$U$209,21,0)</f>
        <v>0.005216095380029807</v>
      </c>
      <c r="M74" s="94">
        <f>VLOOKUP($A74,Mobilités!$A$3:$U$209,13,0)/VLOOKUP($A74,Mobilités!$A$3:$U$209,21,0)</f>
        <v>0.4031296572280179</v>
      </c>
      <c r="N74" s="94">
        <f>VLOOKUP($A74,Mobilités!$A$3:$U$209,14,0)/VLOOKUP($A74,Mobilités!$A$3:$U$209,21,0)</f>
        <v>0.12468951813214109</v>
      </c>
      <c r="O74" s="94">
        <f>VLOOKUP($A74,Mobilités!$A$3:$U$209,15,0)/VLOOKUP($A74,Mobilités!$A$3:$U$209,21,0)</f>
        <v>0.007699950322901143</v>
      </c>
      <c r="P74" s="94">
        <f>VLOOKUP($A74,Mobilités!$A$3:$U$209,16,0)/VLOOKUP($A74,Mobilités!$A$3:$U$209,21,0)</f>
        <v>0.32513661202185795</v>
      </c>
      <c r="Q74" s="94">
        <f>VLOOKUP($A74,Mobilités!$A$3:$U$209,17,0)/VLOOKUP($A74,Mobilités!$A$3:$U$209,21,0)</f>
        <v>0.13412816691505217</v>
      </c>
      <c r="R74" s="94">
        <f>VLOOKUP($A74,Mobilités!$A$3:$U$209,18,0)/VLOOKUP($A74,Mobilités!$A$3:$U$209,21,0)</f>
        <v>0.527819175360159</v>
      </c>
      <c r="S74" s="94">
        <f>VLOOKUP($A74,Mobilités!$A$3:$U$209,19,0)/VLOOKUP($A74,Mobilités!$A$3:$U$209,21,0)</f>
        <v>0.7004470938897168</v>
      </c>
      <c r="T74" s="94">
        <f>VLOOKUP($A74,Mobilités!$A$3:$U$209,20,0)/VLOOKUP($A74,Mobilités!$A$3:$U$209,21,0)</f>
        <v>0.472180824639841</v>
      </c>
      <c r="U74" s="142"/>
      <c r="V74" s="142"/>
      <c r="W74" s="142"/>
      <c r="X74" s="142"/>
      <c r="Y74" s="142"/>
      <c r="Z74" s="142"/>
      <c r="AA74" s="142"/>
      <c r="AB74" s="142"/>
      <c r="AC74" s="142"/>
      <c r="AD74" s="142"/>
      <c r="AE74" s="142"/>
      <c r="AF74" s="142"/>
      <c r="AG74" s="142"/>
    </row>
    <row r="75" spans="1:33" s="53" customFormat="1" ht="14.25" customHeight="1">
      <c r="A75" s="57">
        <v>119</v>
      </c>
      <c r="B75" s="60" t="s">
        <v>214</v>
      </c>
      <c r="C75" s="140" t="str">
        <f>VLOOKUP($A75,'Caractéristiques des enquêtes'!$A$2:$C$210,3,0)</f>
        <v>EMD</v>
      </c>
      <c r="D75" s="61">
        <v>2010</v>
      </c>
      <c r="E75" s="169">
        <v>799000</v>
      </c>
      <c r="F75" s="169">
        <v>354</v>
      </c>
      <c r="G75" s="167" t="s">
        <v>538</v>
      </c>
      <c r="H75" s="94">
        <f>VLOOKUP($A75,Mobilités!$A$3:$U$209,8,0)/VLOOKUP($A75,Mobilités!$A$3:$U$209,21,0)</f>
        <v>0.24936987419545206</v>
      </c>
      <c r="I75" s="94">
        <f>VLOOKUP($A75,Mobilités!$A$3:$U$209,9,0)/VLOOKUP($A75,Mobilités!$A$3:$U$209,21,0)</f>
        <v>0.02504508777638669</v>
      </c>
      <c r="J75" s="94">
        <f>VLOOKUP($A75,Mobilités!$A$3:$U$209,10,0)/VLOOKUP($A75,Mobilités!$A$3:$U$209,21,0)</f>
        <v>0.0830938763353979</v>
      </c>
      <c r="K75" s="94">
        <f>VLOOKUP($A75,Mobilités!$A$3:$U$209,11,0)/VLOOKUP($A75,Mobilités!$A$3:$U$209,21,0)</f>
        <v>0.03124155465962176</v>
      </c>
      <c r="L75" s="94">
        <f>VLOOKUP($A75,Mobilités!$A$3:$U$209,12,0)/VLOOKUP($A75,Mobilités!$A$3:$U$209,21,0)</f>
        <v>0.002851422677910574</v>
      </c>
      <c r="M75" s="94">
        <f>VLOOKUP($A75,Mobilités!$A$3:$U$209,13,0)/VLOOKUP($A75,Mobilités!$A$3:$U$209,21,0)</f>
        <v>0.4582793291159487</v>
      </c>
      <c r="N75" s="94">
        <f>VLOOKUP($A75,Mobilités!$A$3:$U$209,14,0)/VLOOKUP($A75,Mobilités!$A$3:$U$209,21,0)</f>
        <v>0.1359472293768235</v>
      </c>
      <c r="O75" s="94">
        <f>VLOOKUP($A75,Mobilités!$A$3:$U$209,15,0)/VLOOKUP($A75,Mobilités!$A$3:$U$209,21,0)</f>
        <v>0.014171625862458842</v>
      </c>
      <c r="P75" s="94">
        <f>VLOOKUP($A75,Mobilités!$A$3:$U$209,16,0)/VLOOKUP($A75,Mobilités!$A$3:$U$209,21,0)</f>
        <v>0.2744149619718388</v>
      </c>
      <c r="Q75" s="94">
        <f>VLOOKUP($A75,Mobilités!$A$3:$U$209,17,0)/VLOOKUP($A75,Mobilités!$A$3:$U$209,21,0)</f>
        <v>0.11433543099501967</v>
      </c>
      <c r="R75" s="94">
        <f>VLOOKUP($A75,Mobilités!$A$3:$U$209,18,0)/VLOOKUP($A75,Mobilités!$A$3:$U$209,21,0)</f>
        <v>0.5942265584927722</v>
      </c>
      <c r="S75" s="94">
        <f>VLOOKUP($A75,Mobilités!$A$3:$U$209,19,0)/VLOOKUP($A75,Mobilités!$A$3:$U$209,21,0)</f>
        <v>0.7506301258045479</v>
      </c>
      <c r="T75" s="94">
        <f>VLOOKUP($A75,Mobilités!$A$3:$U$209,20,0)/VLOOKUP($A75,Mobilités!$A$3:$U$209,21,0)</f>
        <v>0.40577344150722783</v>
      </c>
      <c r="U75" s="142"/>
      <c r="V75" s="142"/>
      <c r="W75" s="142"/>
      <c r="X75" s="142"/>
      <c r="Y75" s="142"/>
      <c r="Z75" s="142"/>
      <c r="AA75" s="142"/>
      <c r="AB75" s="142"/>
      <c r="AC75" s="142"/>
      <c r="AD75" s="142"/>
      <c r="AE75" s="142"/>
      <c r="AF75" s="142"/>
      <c r="AG75" s="142"/>
    </row>
    <row r="76" spans="1:33" s="53" customFormat="1" ht="14.25" customHeight="1">
      <c r="A76" s="57">
        <v>120</v>
      </c>
      <c r="B76" s="60" t="s">
        <v>216</v>
      </c>
      <c r="C76" s="140" t="str">
        <f>VLOOKUP($A76,'Caractéristiques des enquêtes'!$A$2:$C$210,3,0)</f>
        <v>EMD</v>
      </c>
      <c r="D76" s="61">
        <v>2010</v>
      </c>
      <c r="E76" s="169">
        <v>393000</v>
      </c>
      <c r="F76" s="169">
        <v>27</v>
      </c>
      <c r="G76" s="167" t="s">
        <v>538</v>
      </c>
      <c r="H76" s="94">
        <f>VLOOKUP($A76,Mobilités!$A$3:$U$209,8,0)/VLOOKUP($A76,Mobilités!$A$3:$U$209,21,0)</f>
        <v>0.30958230958230953</v>
      </c>
      <c r="I76" s="94">
        <f>VLOOKUP($A76,Mobilités!$A$3:$U$209,9,0)/VLOOKUP($A76,Mobilités!$A$3:$U$209,21,0)</f>
        <v>0.039312039312039304</v>
      </c>
      <c r="J76" s="94">
        <f>VLOOKUP($A76,Mobilités!$A$3:$U$209,10,0)/VLOOKUP($A76,Mobilités!$A$3:$U$209,21,0)</f>
        <v>0.15206115206115206</v>
      </c>
      <c r="K76" s="94">
        <f>VLOOKUP($A76,Mobilités!$A$3:$U$209,11,0)/VLOOKUP($A76,Mobilités!$A$3:$U$209,21,0)</f>
        <v>0.01201201201201201</v>
      </c>
      <c r="L76" s="94">
        <f>VLOOKUP($A76,Mobilités!$A$3:$U$209,12,0)/VLOOKUP($A76,Mobilités!$A$3:$U$209,21,0)</f>
        <v>0.0021840021840021837</v>
      </c>
      <c r="M76" s="94">
        <f>VLOOKUP($A76,Mobilités!$A$3:$U$209,13,0)/VLOOKUP($A76,Mobilités!$A$3:$U$209,21,0)</f>
        <v>0.3751023751023751</v>
      </c>
      <c r="N76" s="94">
        <f>VLOOKUP($A76,Mobilités!$A$3:$U$209,14,0)/VLOOKUP($A76,Mobilités!$A$3:$U$209,21,0)</f>
        <v>0.10101010101010101</v>
      </c>
      <c r="O76" s="94">
        <f>VLOOKUP($A76,Mobilités!$A$3:$U$209,15,0)/VLOOKUP($A76,Mobilités!$A$3:$U$209,21,0)</f>
        <v>0.008736008736008735</v>
      </c>
      <c r="P76" s="94">
        <f>VLOOKUP($A76,Mobilités!$A$3:$U$209,16,0)/VLOOKUP($A76,Mobilités!$A$3:$U$209,21,0)</f>
        <v>0.34889434889434884</v>
      </c>
      <c r="Q76" s="94">
        <f>VLOOKUP($A76,Mobilités!$A$3:$U$209,17,0)/VLOOKUP($A76,Mobilités!$A$3:$U$209,21,0)</f>
        <v>0.16407316407316408</v>
      </c>
      <c r="R76" s="94">
        <f>VLOOKUP($A76,Mobilités!$A$3:$U$209,18,0)/VLOOKUP($A76,Mobilités!$A$3:$U$209,21,0)</f>
        <v>0.47611247611247615</v>
      </c>
      <c r="S76" s="94">
        <f>VLOOKUP($A76,Mobilités!$A$3:$U$209,19,0)/VLOOKUP($A76,Mobilités!$A$3:$U$209,21,0)</f>
        <v>0.6904176904176905</v>
      </c>
      <c r="T76" s="94">
        <f>VLOOKUP($A76,Mobilités!$A$3:$U$209,20,0)/VLOOKUP($A76,Mobilités!$A$3:$U$209,21,0)</f>
        <v>0.5238875238875239</v>
      </c>
      <c r="U76" s="142"/>
      <c r="V76" s="142"/>
      <c r="W76" s="142"/>
      <c r="X76" s="142"/>
      <c r="Y76" s="142"/>
      <c r="Z76" s="142"/>
      <c r="AA76" s="142"/>
      <c r="AB76" s="142"/>
      <c r="AC76" s="142"/>
      <c r="AD76" s="142"/>
      <c r="AE76" s="142"/>
      <c r="AF76" s="142"/>
      <c r="AG76" s="142"/>
    </row>
    <row r="77" spans="1:33" s="53" customFormat="1" ht="14.25" customHeight="1">
      <c r="A77" s="57">
        <v>200</v>
      </c>
      <c r="B77" s="162" t="s">
        <v>214</v>
      </c>
      <c r="C77" s="163" t="s">
        <v>583</v>
      </c>
      <c r="D77" s="164">
        <v>2020</v>
      </c>
      <c r="E77" s="188">
        <v>826300</v>
      </c>
      <c r="F77" s="176">
        <v>363</v>
      </c>
      <c r="G77" s="190" t="s">
        <v>538</v>
      </c>
      <c r="H77" s="94">
        <f>VLOOKUP($A77,Mobilités!$A$3:$U$209,8,0)/VLOOKUP($A77,Mobilités!$A$3:$U$209,21,0)</f>
        <v>0.2969773857115461</v>
      </c>
      <c r="I77" s="94">
        <f>VLOOKUP($A77,Mobilités!$A$3:$U$209,9,0)/VLOOKUP($A77,Mobilités!$A$3:$U$209,21,0)</f>
        <v>0.046945669651418366</v>
      </c>
      <c r="J77" s="94">
        <f>VLOOKUP($A77,Mobilités!$A$3:$U$209,10,0)/VLOOKUP($A77,Mobilités!$A$3:$U$209,21,0)</f>
        <v>0.09052501143253329</v>
      </c>
      <c r="K77" s="94">
        <f>VLOOKUP($A77,Mobilités!$A$3:$U$209,11,0)/VLOOKUP($A77,Mobilités!$A$3:$U$209,21,0)</f>
        <v>0.023649854696189642</v>
      </c>
      <c r="L77" s="94">
        <f>VLOOKUP($A77,Mobilités!$A$3:$U$209,12,0)/VLOOKUP($A77,Mobilités!$A$3:$U$209,21,0)</f>
        <v>0.0035344967472598792</v>
      </c>
      <c r="M77" s="94">
        <f>VLOOKUP($A77,Mobilités!$A$3:$U$209,13,0)/VLOOKUP($A77,Mobilités!$A$3:$U$209,21,0)</f>
        <v>0.41448022540530166</v>
      </c>
      <c r="N77" s="94">
        <f>VLOOKUP($A77,Mobilités!$A$3:$U$209,14,0)/VLOOKUP($A77,Mobilités!$A$3:$U$209,21,0)</f>
        <v>0.11476198203248313</v>
      </c>
      <c r="O77" s="94">
        <f>VLOOKUP($A77,Mobilités!$A$3:$U$209,15,0)/VLOOKUP($A77,Mobilités!$A$3:$U$209,21,0)</f>
        <v>0.009125374323267784</v>
      </c>
      <c r="P77" s="94">
        <f>VLOOKUP($A77,Mobilités!$A$3:$U$209,16,0)/VLOOKUP($A77,Mobilités!$A$3:$U$209,21,0)</f>
        <v>0.34392305536296447</v>
      </c>
      <c r="Q77" s="94">
        <f>VLOOKUP($A77,Mobilités!$A$3:$U$209,17,0)/VLOOKUP($A77,Mobilités!$A$3:$U$209,21,0)</f>
        <v>0.11417486612872293</v>
      </c>
      <c r="R77" s="94">
        <f>VLOOKUP($A77,Mobilités!$A$3:$U$209,18,0)/VLOOKUP($A77,Mobilités!$A$3:$U$209,21,0)</f>
        <v>0.5292422074377848</v>
      </c>
      <c r="S77" s="94">
        <f>VLOOKUP($A77,Mobilités!$A$3:$U$209,19,0)/VLOOKUP($A77,Mobilités!$A$3:$U$209,21,0)</f>
        <v>0.7030226142884538</v>
      </c>
      <c r="T77" s="94">
        <f>VLOOKUP($A77,Mobilités!$A$3:$U$209,20,0)/VLOOKUP($A77,Mobilités!$A$3:$U$209,21,0)</f>
        <v>0.4707577925622152</v>
      </c>
      <c r="U77" s="142"/>
      <c r="V77" s="142"/>
      <c r="W77" s="142"/>
      <c r="X77" s="142"/>
      <c r="Y77" s="142"/>
      <c r="Z77" s="142"/>
      <c r="AA77" s="142"/>
      <c r="AB77" s="142"/>
      <c r="AC77" s="142"/>
      <c r="AD77" s="142"/>
      <c r="AE77" s="142"/>
      <c r="AF77" s="142"/>
      <c r="AG77" s="142"/>
    </row>
    <row r="78" spans="1:33" s="53" customFormat="1" ht="14.25" customHeight="1">
      <c r="A78" s="57">
        <v>181</v>
      </c>
      <c r="B78" s="60" t="s">
        <v>526</v>
      </c>
      <c r="C78" s="140" t="str">
        <f>VLOOKUP($A78,'Caractéristiques des enquêtes'!$A$2:$C$210,3,0)</f>
        <v>EDGT</v>
      </c>
      <c r="D78" s="61">
        <v>2017</v>
      </c>
      <c r="E78" s="169">
        <v>170200</v>
      </c>
      <c r="F78" s="63">
        <v>36</v>
      </c>
      <c r="G78" s="167" t="s">
        <v>538</v>
      </c>
      <c r="H78" s="94">
        <f>VLOOKUP($A78,Mobilités!$A$3:$U$209,8,0)/VLOOKUP($A78,Mobilités!$A$3:$U$209,21,0)</f>
        <v>0.25297483445189534</v>
      </c>
      <c r="I78" s="94">
        <f>VLOOKUP($A78,Mobilités!$A$3:$U$209,9,0)/VLOOKUP($A78,Mobilités!$A$3:$U$209,21,0)</f>
        <v>0.023932847147876597</v>
      </c>
      <c r="J78" s="94">
        <f>VLOOKUP($A78,Mobilités!$A$3:$U$209,10,0)/VLOOKUP($A78,Mobilités!$A$3:$U$209,21,0)</f>
        <v>0.053240941325111604</v>
      </c>
      <c r="K78" s="94">
        <f>VLOOKUP($A78,Mobilités!$A$3:$U$209,11,0)/VLOOKUP($A78,Mobilités!$A$3:$U$209,21,0)</f>
        <v>0.014532454137095356</v>
      </c>
      <c r="L78" s="94">
        <f>VLOOKUP($A78,Mobilités!$A$3:$U$209,12,0)/VLOOKUP($A78,Mobilités!$A$3:$U$209,21,0)</f>
        <v>0.004651279800755274</v>
      </c>
      <c r="M78" s="94">
        <f>VLOOKUP($A78,Mobilités!$A$3:$U$209,13,0)/VLOOKUP($A78,Mobilités!$A$3:$U$209,21,0)</f>
        <v>0.49024321385544695</v>
      </c>
      <c r="N78" s="94">
        <f>VLOOKUP($A78,Mobilités!$A$3:$U$209,14,0)/VLOOKUP($A78,Mobilités!$A$3:$U$209,21,0)</f>
        <v>0.1365195345365911</v>
      </c>
      <c r="O78" s="94">
        <f>VLOOKUP($A78,Mobilités!$A$3:$U$209,15,0)/VLOOKUP($A78,Mobilités!$A$3:$U$209,21,0)</f>
        <v>0.023904894745227827</v>
      </c>
      <c r="P78" s="94">
        <f>VLOOKUP($A78,Mobilités!$A$3:$U$209,16,0)/VLOOKUP($A78,Mobilités!$A$3:$U$209,21,0)</f>
        <v>0.27690768159977197</v>
      </c>
      <c r="Q78" s="94">
        <f>VLOOKUP($A78,Mobilités!$A$3:$U$209,17,0)/VLOOKUP($A78,Mobilités!$A$3:$U$209,21,0)</f>
        <v>0.06777339546220697</v>
      </c>
      <c r="R78" s="94">
        <f>VLOOKUP($A78,Mobilités!$A$3:$U$209,18,0)/VLOOKUP($A78,Mobilités!$A$3:$U$209,21,0)</f>
        <v>0.626762748392038</v>
      </c>
      <c r="S78" s="94">
        <f>VLOOKUP($A78,Mobilités!$A$3:$U$209,19,0)/VLOOKUP($A78,Mobilités!$A$3:$U$209,21,0)</f>
        <v>0.7470251655481047</v>
      </c>
      <c r="T78" s="94">
        <f>VLOOKUP($A78,Mobilités!$A$3:$U$209,20,0)/VLOOKUP($A78,Mobilités!$A$3:$U$209,21,0)</f>
        <v>0.37323725160796195</v>
      </c>
      <c r="U78" s="142"/>
      <c r="V78" s="142"/>
      <c r="W78" s="142"/>
      <c r="X78" s="142"/>
      <c r="Y78" s="142"/>
      <c r="Z78" s="142"/>
      <c r="AA78" s="142"/>
      <c r="AB78" s="142"/>
      <c r="AC78" s="142"/>
      <c r="AD78" s="142"/>
      <c r="AE78" s="142"/>
      <c r="AF78" s="142"/>
      <c r="AG78" s="142"/>
    </row>
    <row r="79" spans="1:33" s="53" customFormat="1" ht="14.25" customHeight="1">
      <c r="A79" s="57">
        <v>182</v>
      </c>
      <c r="B79" s="60" t="s">
        <v>527</v>
      </c>
      <c r="C79" s="140" t="str">
        <f>VLOOKUP($A79,'Caractéristiques des enquêtes'!$A$2:$C$210,3,0)</f>
        <v>EDGT</v>
      </c>
      <c r="D79" s="61">
        <v>2017</v>
      </c>
      <c r="E79" s="169">
        <v>170900</v>
      </c>
      <c r="F79" s="63">
        <v>101</v>
      </c>
      <c r="G79" s="167" t="s">
        <v>538</v>
      </c>
      <c r="H79" s="94">
        <f>VLOOKUP($A79,Mobilités!$A$3:$U$209,8,0)/VLOOKUP($A79,Mobilités!$A$3:$U$209,21,0)</f>
        <v>0.27151571458259477</v>
      </c>
      <c r="I79" s="94">
        <f>VLOOKUP($A79,Mobilités!$A$3:$U$209,9,0)/VLOOKUP($A79,Mobilités!$A$3:$U$209,21,0)</f>
        <v>0.013366257961199467</v>
      </c>
      <c r="J79" s="94">
        <f>VLOOKUP($A79,Mobilités!$A$3:$U$209,10,0)/VLOOKUP($A79,Mobilités!$A$3:$U$209,21,0)</f>
        <v>0.009114580149872254</v>
      </c>
      <c r="K79" s="94">
        <f>VLOOKUP($A79,Mobilités!$A$3:$U$209,11,0)/VLOOKUP($A79,Mobilités!$A$3:$U$209,21,0)</f>
        <v>0.03640942263731158</v>
      </c>
      <c r="L79" s="94">
        <f>VLOOKUP($A79,Mobilités!$A$3:$U$209,12,0)/VLOOKUP($A79,Mobilités!$A$3:$U$209,21,0)</f>
        <v>0.0008508245418872168</v>
      </c>
      <c r="M79" s="94">
        <f>VLOOKUP($A79,Mobilités!$A$3:$U$209,13,0)/VLOOKUP($A79,Mobilités!$A$3:$U$209,21,0)</f>
        <v>0.5123772966761609</v>
      </c>
      <c r="N79" s="94">
        <f>VLOOKUP($A79,Mobilités!$A$3:$U$209,14,0)/VLOOKUP($A79,Mobilités!$A$3:$U$209,21,0)</f>
        <v>0.13307335916775667</v>
      </c>
      <c r="O79" s="94">
        <f>VLOOKUP($A79,Mobilités!$A$3:$U$209,15,0)/VLOOKUP($A79,Mobilités!$A$3:$U$209,21,0)</f>
        <v>0.023292544283216993</v>
      </c>
      <c r="P79" s="94">
        <f>VLOOKUP($A79,Mobilités!$A$3:$U$209,16,0)/VLOOKUP($A79,Mobilités!$A$3:$U$209,21,0)</f>
        <v>0.2848819725437942</v>
      </c>
      <c r="Q79" s="94">
        <f>VLOOKUP($A79,Mobilités!$A$3:$U$209,17,0)/VLOOKUP($A79,Mobilités!$A$3:$U$209,21,0)</f>
        <v>0.04552400278718384</v>
      </c>
      <c r="R79" s="94">
        <f>VLOOKUP($A79,Mobilités!$A$3:$U$209,18,0)/VLOOKUP($A79,Mobilités!$A$3:$U$209,21,0)</f>
        <v>0.6454506558439177</v>
      </c>
      <c r="S79" s="94">
        <f>VLOOKUP($A79,Mobilités!$A$3:$U$209,19,0)/VLOOKUP($A79,Mobilités!$A$3:$U$209,21,0)</f>
        <v>0.7284842854174052</v>
      </c>
      <c r="T79" s="94">
        <f>VLOOKUP($A79,Mobilités!$A$3:$U$209,20,0)/VLOOKUP($A79,Mobilités!$A$3:$U$209,21,0)</f>
        <v>0.35454934415608236</v>
      </c>
      <c r="U79" s="142"/>
      <c r="V79" s="142"/>
      <c r="W79" s="142"/>
      <c r="X79" s="142"/>
      <c r="Y79" s="142"/>
      <c r="Z79" s="142"/>
      <c r="AA79" s="142"/>
      <c r="AB79" s="142"/>
      <c r="AC79" s="142"/>
      <c r="AD79" s="142"/>
      <c r="AE79" s="142"/>
      <c r="AF79" s="142"/>
      <c r="AG79" s="142"/>
    </row>
    <row r="80" spans="1:33" s="53" customFormat="1" ht="14.25" customHeight="1">
      <c r="A80" s="57">
        <v>183</v>
      </c>
      <c r="B80" s="60" t="s">
        <v>525</v>
      </c>
      <c r="C80" s="140" t="str">
        <f>VLOOKUP($A80,'Caractéristiques des enquêtes'!$A$2:$C$210,3,0)</f>
        <v>EDGT</v>
      </c>
      <c r="D80" s="61">
        <v>2017</v>
      </c>
      <c r="E80" s="169">
        <v>341100</v>
      </c>
      <c r="F80" s="63">
        <v>137</v>
      </c>
      <c r="G80" s="167" t="s">
        <v>538</v>
      </c>
      <c r="H80" s="94">
        <f>VLOOKUP($A80,Mobilités!$A$3:$U$209,8,0)/VLOOKUP($A80,Mobilités!$A$3:$U$209,21,0)</f>
        <v>0.26288295477958346</v>
      </c>
      <c r="I80" s="94">
        <f>VLOOKUP($A80,Mobilités!$A$3:$U$209,9,0)/VLOOKUP($A80,Mobilités!$A$3:$U$209,21,0)</f>
        <v>0.01828481116648802</v>
      </c>
      <c r="J80" s="94">
        <f>VLOOKUP($A80,Mobilités!$A$3:$U$209,10,0)/VLOOKUP($A80,Mobilités!$A$3:$U$209,21,0)</f>
        <v>0.029660983796386854</v>
      </c>
      <c r="K80" s="94">
        <f>VLOOKUP($A80,Mobilités!$A$3:$U$209,11,0)/VLOOKUP($A80,Mobilités!$A$3:$U$209,21,0)</f>
        <v>0.026223616642281705</v>
      </c>
      <c r="L80" s="94">
        <f>VLOOKUP($A80,Mobilités!$A$3:$U$209,12,0)/VLOOKUP($A80,Mobilités!$A$3:$U$209,21,0)</f>
        <v>0.002621057655444367</v>
      </c>
      <c r="M80" s="94">
        <f>VLOOKUP($A80,Mobilités!$A$3:$U$209,13,0)/VLOOKUP($A80,Mobilités!$A$3:$U$209,21,0)</f>
        <v>0.5020720699574633</v>
      </c>
      <c r="N80" s="94">
        <f>VLOOKUP($A80,Mobilités!$A$3:$U$209,14,0)/VLOOKUP($A80,Mobilités!$A$3:$U$209,21,0)</f>
        <v>0.13467802719119118</v>
      </c>
      <c r="O80" s="94">
        <f>VLOOKUP($A80,Mobilités!$A$3:$U$209,15,0)/VLOOKUP($A80,Mobilités!$A$3:$U$209,21,0)</f>
        <v>0.02357647881116127</v>
      </c>
      <c r="P80" s="94">
        <f>VLOOKUP($A80,Mobilités!$A$3:$U$209,16,0)/VLOOKUP($A80,Mobilités!$A$3:$U$209,21,0)</f>
        <v>0.28116776594607146</v>
      </c>
      <c r="Q80" s="94">
        <f>VLOOKUP($A80,Mobilités!$A$3:$U$209,17,0)/VLOOKUP($A80,Mobilités!$A$3:$U$209,21,0)</f>
        <v>0.05588460043866856</v>
      </c>
      <c r="R80" s="94">
        <f>VLOOKUP($A80,Mobilités!$A$3:$U$209,18,0)/VLOOKUP($A80,Mobilités!$A$3:$U$209,21,0)</f>
        <v>0.6367500971486545</v>
      </c>
      <c r="S80" s="94">
        <f>VLOOKUP($A80,Mobilités!$A$3:$U$209,19,0)/VLOOKUP($A80,Mobilités!$A$3:$U$209,21,0)</f>
        <v>0.7371170452204167</v>
      </c>
      <c r="T80" s="94">
        <f>VLOOKUP($A80,Mobilités!$A$3:$U$209,20,0)/VLOOKUP($A80,Mobilités!$A$3:$U$209,21,0)</f>
        <v>0.3632499028513455</v>
      </c>
      <c r="U80" s="142"/>
      <c r="V80" s="142"/>
      <c r="W80" s="142"/>
      <c r="X80" s="142"/>
      <c r="Y80" s="142"/>
      <c r="Z80" s="142"/>
      <c r="AA80" s="142"/>
      <c r="AB80" s="142"/>
      <c r="AC80" s="142"/>
      <c r="AD80" s="142"/>
      <c r="AE80" s="142"/>
      <c r="AF80" s="142"/>
      <c r="AG80" s="142"/>
    </row>
    <row r="81" spans="1:33" s="53" customFormat="1" ht="14.25" customHeight="1">
      <c r="A81" s="57">
        <v>208</v>
      </c>
      <c r="B81" s="195" t="s">
        <v>611</v>
      </c>
      <c r="C81" s="203" t="s">
        <v>542</v>
      </c>
      <c r="D81" s="197">
        <v>2022</v>
      </c>
      <c r="E81" s="204">
        <v>97000</v>
      </c>
      <c r="F81" s="206">
        <v>57</v>
      </c>
      <c r="G81" s="205" t="s">
        <v>538</v>
      </c>
      <c r="H81" s="94">
        <f>VLOOKUP($A81,Mobilités!$A$3:$U$209,8,0)/VLOOKUP($A81,Mobilités!$A$3:$U$209,21,0)</f>
        <v>0.24146082215196205</v>
      </c>
      <c r="I81" s="94">
        <f>VLOOKUP($A81,Mobilités!$A$3:$U$209,9,0)/VLOOKUP($A81,Mobilités!$A$3:$U$209,21,0)</f>
        <v>0.025036715286811975</v>
      </c>
      <c r="J81" s="94">
        <f>VLOOKUP($A81,Mobilités!$A$3:$U$209,10,0)/VLOOKUP($A81,Mobilités!$A$3:$U$209,21,0)</f>
        <v>0.008008395156557229</v>
      </c>
      <c r="K81" s="94">
        <f>VLOOKUP($A81,Mobilités!$A$3:$U$209,11,0)/VLOOKUP($A81,Mobilités!$A$3:$U$209,21,0)</f>
        <v>0.020863478634813394</v>
      </c>
      <c r="L81" s="94">
        <f>VLOOKUP($A81,Mobilités!$A$3:$U$209,12,0)/VLOOKUP($A81,Mobilités!$A$3:$U$209,21,0)</f>
        <v>0.008576366444256323</v>
      </c>
      <c r="M81" s="94">
        <f>VLOOKUP($A81,Mobilités!$A$3:$U$209,13,0)/VLOOKUP($A81,Mobilités!$A$3:$U$209,21,0)</f>
        <v>0.5383177772308424</v>
      </c>
      <c r="N81" s="94">
        <f>VLOOKUP($A81,Mobilités!$A$3:$U$209,14,0)/VLOOKUP($A81,Mobilités!$A$3:$U$209,21,0)</f>
        <v>0.13448478242642742</v>
      </c>
      <c r="O81" s="94">
        <f>VLOOKUP($A81,Mobilités!$A$3:$U$209,15,0)/VLOOKUP($A81,Mobilités!$A$3:$U$209,21,0)</f>
        <v>0.02325166266832911</v>
      </c>
      <c r="P81" s="94">
        <f>VLOOKUP($A81,Mobilités!$A$3:$U$209,16,0)/VLOOKUP($A81,Mobilités!$A$3:$U$209,21,0)</f>
        <v>0.266497537438774</v>
      </c>
      <c r="Q81" s="94">
        <f>VLOOKUP($A81,Mobilités!$A$3:$U$209,17,0)/VLOOKUP($A81,Mobilités!$A$3:$U$209,21,0)</f>
        <v>0.02887187379137062</v>
      </c>
      <c r="R81" s="94">
        <f>VLOOKUP($A81,Mobilités!$A$3:$U$209,18,0)/VLOOKUP($A81,Mobilités!$A$3:$U$209,21,0)</f>
        <v>0.6728025596572699</v>
      </c>
      <c r="S81" s="94">
        <f>VLOOKUP($A81,Mobilités!$A$3:$U$209,19,0)/VLOOKUP($A81,Mobilités!$A$3:$U$209,21,0)</f>
        <v>0.7585391778480379</v>
      </c>
      <c r="T81" s="94">
        <f>VLOOKUP($A81,Mobilités!$A$3:$U$209,20,0)/VLOOKUP($A81,Mobilités!$A$3:$U$209,21,0)</f>
        <v>0.32719744034273013</v>
      </c>
      <c r="U81" s="142"/>
      <c r="V81" s="142"/>
      <c r="W81" s="142"/>
      <c r="X81" s="142"/>
      <c r="Y81" s="142"/>
      <c r="Z81" s="142"/>
      <c r="AA81" s="142"/>
      <c r="AB81" s="142"/>
      <c r="AC81" s="142"/>
      <c r="AD81" s="142"/>
      <c r="AE81" s="142"/>
      <c r="AF81" s="142"/>
      <c r="AG81" s="142"/>
    </row>
    <row r="82" spans="1:33" s="53" customFormat="1" ht="14.25" customHeight="1">
      <c r="A82" s="57">
        <v>99</v>
      </c>
      <c r="B82" s="60" t="s">
        <v>218</v>
      </c>
      <c r="C82" s="140" t="str">
        <f>VLOOKUP($A82,'Caractéristiques des enquêtes'!$A$2:$C$210,3,0)</f>
        <v>EDGT</v>
      </c>
      <c r="D82" s="61">
        <v>2007</v>
      </c>
      <c r="E82" s="169">
        <v>267000</v>
      </c>
      <c r="F82" s="63">
        <v>34</v>
      </c>
      <c r="G82" s="167" t="s">
        <v>538</v>
      </c>
      <c r="H82" s="94">
        <f>VLOOKUP($A82,Mobilités!$A$3:$U$209,8,0)/VLOOKUP($A82,Mobilités!$A$3:$U$209,21,0)</f>
        <v>0.3385416666666667</v>
      </c>
      <c r="I82" s="94">
        <f>VLOOKUP($A82,Mobilités!$A$3:$U$209,9,0)/VLOOKUP($A82,Mobilités!$A$3:$U$209,21,0)</f>
        <v>0.010416666666666668</v>
      </c>
      <c r="J82" s="94">
        <f>VLOOKUP($A82,Mobilités!$A$3:$U$209,10,0)/VLOOKUP($A82,Mobilités!$A$3:$U$209,21,0)</f>
        <v>0.06770833333333334</v>
      </c>
      <c r="K82" s="94">
        <f>VLOOKUP($A82,Mobilités!$A$3:$U$209,11,0)/VLOOKUP($A82,Mobilités!$A$3:$U$209,21,0)</f>
        <v>0.015625</v>
      </c>
      <c r="L82" s="94">
        <f>VLOOKUP($A82,Mobilités!$A$3:$U$209,12,0)/VLOOKUP($A82,Mobilités!$A$3:$U$209,21,0)</f>
        <v>0.010416666666666668</v>
      </c>
      <c r="M82" s="94">
        <f>VLOOKUP($A82,Mobilités!$A$3:$U$209,13,0)/VLOOKUP($A82,Mobilités!$A$3:$U$209,21,0)</f>
        <v>0.41145833333333337</v>
      </c>
      <c r="N82" s="94">
        <f>VLOOKUP($A82,Mobilités!$A$3:$U$209,14,0)/VLOOKUP($A82,Mobilités!$A$3:$U$209,21,0)</f>
        <v>0.13802083333333334</v>
      </c>
      <c r="O82" s="94">
        <f>VLOOKUP($A82,Mobilités!$A$3:$U$209,15,0)/VLOOKUP($A82,Mobilités!$A$3:$U$209,21,0)</f>
        <v>0.0078125</v>
      </c>
      <c r="P82" s="94">
        <f>VLOOKUP($A82,Mobilités!$A$3:$U$209,16,0)/VLOOKUP($A82,Mobilités!$A$3:$U$209,21,0)</f>
        <v>0.34895833333333337</v>
      </c>
      <c r="Q82" s="94">
        <f>VLOOKUP($A82,Mobilités!$A$3:$U$209,17,0)/VLOOKUP($A82,Mobilités!$A$3:$U$209,21,0)</f>
        <v>0.08333333333333334</v>
      </c>
      <c r="R82" s="94">
        <f>VLOOKUP($A82,Mobilités!$A$3:$U$209,18,0)/VLOOKUP($A82,Mobilités!$A$3:$U$209,21,0)</f>
        <v>0.5494791666666666</v>
      </c>
      <c r="S82" s="94">
        <f>VLOOKUP($A82,Mobilités!$A$3:$U$209,19,0)/VLOOKUP($A82,Mobilités!$A$3:$U$209,21,0)</f>
        <v>0.6614583333333334</v>
      </c>
      <c r="T82" s="94">
        <f>VLOOKUP($A82,Mobilités!$A$3:$U$209,20,0)/VLOOKUP($A82,Mobilités!$A$3:$U$209,21,0)</f>
        <v>0.45052083333333337</v>
      </c>
      <c r="U82" s="142"/>
      <c r="V82" s="142"/>
      <c r="W82" s="142"/>
      <c r="X82" s="142"/>
      <c r="Y82" s="142"/>
      <c r="Z82" s="142"/>
      <c r="AA82" s="142"/>
      <c r="AB82" s="142"/>
      <c r="AC82" s="142"/>
      <c r="AD82" s="142"/>
      <c r="AE82" s="142"/>
      <c r="AF82" s="142"/>
      <c r="AG82" s="142"/>
    </row>
    <row r="83" spans="1:33" s="53" customFormat="1" ht="14.25" customHeight="1">
      <c r="A83" s="57">
        <v>37</v>
      </c>
      <c r="B83" s="60" t="s">
        <v>221</v>
      </c>
      <c r="C83" s="140" t="str">
        <f>VLOOKUP($A83,'Caractéristiques des enquêtes'!$A$2:$C$210,3,0)</f>
        <v>EMD</v>
      </c>
      <c r="D83" s="61">
        <v>1991</v>
      </c>
      <c r="E83" s="169">
        <v>238000</v>
      </c>
      <c r="F83" s="63">
        <v>5</v>
      </c>
      <c r="G83" s="167" t="s">
        <v>538</v>
      </c>
      <c r="H83" s="94">
        <f>VLOOKUP($A83,Mobilités!$A$3:$U$209,8,0)/VLOOKUP($A83,Mobilités!$A$3:$U$209,21,0)</f>
        <v>0.3116661935850128</v>
      </c>
      <c r="I83" s="94">
        <f>VLOOKUP($A83,Mobilités!$A$3:$U$209,9,0)/VLOOKUP($A83,Mobilités!$A$3:$U$209,21,0)</f>
        <v>0.009934714731762703</v>
      </c>
      <c r="J83" s="94">
        <f>VLOOKUP($A83,Mobilités!$A$3:$U$209,10,0)/VLOOKUP($A83,Mobilités!$A$3:$U$209,21,0)</f>
        <v>0.07749077490774908</v>
      </c>
      <c r="K83" s="94">
        <f>VLOOKUP($A83,Mobilités!$A$3:$U$209,11,0)/VLOOKUP($A83,Mobilités!$A$3:$U$209,21,0)</f>
        <v>0.01305705364745955</v>
      </c>
      <c r="L83" s="94">
        <f>VLOOKUP($A83,Mobilités!$A$3:$U$209,12,0)/VLOOKUP($A83,Mobilités!$A$3:$U$209,21,0)</f>
        <v>0.018734033494181096</v>
      </c>
      <c r="M83" s="94">
        <f>VLOOKUP($A83,Mobilités!$A$3:$U$209,13,0)/VLOOKUP($A83,Mobilités!$A$3:$U$209,21,0)</f>
        <v>0.4061879080329265</v>
      </c>
      <c r="N83" s="94">
        <f>VLOOKUP($A83,Mobilités!$A$3:$U$209,14,0)/VLOOKUP($A83,Mobilités!$A$3:$U$209,21,0)</f>
        <v>0.1572523417541868</v>
      </c>
      <c r="O83" s="94">
        <f>VLOOKUP($A83,Mobilités!$A$3:$U$209,15,0)/VLOOKUP($A83,Mobilités!$A$3:$U$209,21,0)</f>
        <v>0.005676979846721544</v>
      </c>
      <c r="P83" s="94">
        <f>VLOOKUP($A83,Mobilités!$A$3:$U$209,16,0)/VLOOKUP($A83,Mobilités!$A$3:$U$209,21,0)</f>
        <v>0.32160090831677546</v>
      </c>
      <c r="Q83" s="94">
        <f>VLOOKUP($A83,Mobilités!$A$3:$U$209,17,0)/VLOOKUP($A83,Mobilités!$A$3:$U$209,21,0)</f>
        <v>0.09054782855520863</v>
      </c>
      <c r="R83" s="94">
        <f>VLOOKUP($A83,Mobilités!$A$3:$U$209,18,0)/VLOOKUP($A83,Mobilités!$A$3:$U$209,21,0)</f>
        <v>0.5634402497871133</v>
      </c>
      <c r="S83" s="94">
        <f>VLOOKUP($A83,Mobilités!$A$3:$U$209,19,0)/VLOOKUP($A83,Mobilités!$A$3:$U$209,21,0)</f>
        <v>0.6883338064149872</v>
      </c>
      <c r="T83" s="94">
        <f>VLOOKUP($A83,Mobilités!$A$3:$U$209,20,0)/VLOOKUP($A83,Mobilités!$A$3:$U$209,21,0)</f>
        <v>0.43655975021288673</v>
      </c>
      <c r="U83" s="142"/>
      <c r="V83" s="142"/>
      <c r="W83" s="142"/>
      <c r="X83" s="142"/>
      <c r="Y83" s="142"/>
      <c r="Z83" s="142"/>
      <c r="AA83" s="142"/>
      <c r="AB83" s="142"/>
      <c r="AC83" s="142"/>
      <c r="AD83" s="142"/>
      <c r="AE83" s="142"/>
      <c r="AF83" s="142"/>
      <c r="AG83" s="142"/>
    </row>
    <row r="84" spans="1:33" s="53" customFormat="1" ht="14.25" customHeight="1">
      <c r="A84" s="57">
        <v>192</v>
      </c>
      <c r="B84" s="60" t="s">
        <v>567</v>
      </c>
      <c r="C84" s="140" t="str">
        <f>VLOOKUP($A84,'Caractéristiques des enquêtes'!$A$2:$C$210,3,0)</f>
        <v>EMC²</v>
      </c>
      <c r="D84" s="61">
        <v>2018</v>
      </c>
      <c r="E84" s="169">
        <v>495200</v>
      </c>
      <c r="F84" s="63">
        <v>284</v>
      </c>
      <c r="G84" s="167" t="s">
        <v>538</v>
      </c>
      <c r="H84" s="94">
        <f>VLOOKUP($A84,Mobilités!$A$3:$U$209,8,0)/VLOOKUP($A84,Mobilités!$A$3:$U$209,21,0)</f>
        <v>0.2911550590445518</v>
      </c>
      <c r="I84" s="94">
        <f>VLOOKUP($A84,Mobilités!$A$3:$U$209,9,0)/VLOOKUP($A84,Mobilités!$A$3:$U$209,21,0)</f>
        <v>0.012723094471282878</v>
      </c>
      <c r="J84" s="94">
        <f>VLOOKUP($A84,Mobilités!$A$3:$U$209,10,0)/VLOOKUP($A84,Mobilités!$A$3:$U$209,21,0)</f>
        <v>0.05060721953837896</v>
      </c>
      <c r="K84" s="94">
        <f>VLOOKUP($A84,Mobilités!$A$3:$U$209,11,0)/VLOOKUP($A84,Mobilités!$A$3:$U$209,21,0)</f>
        <v>0.020735484881016283</v>
      </c>
      <c r="L84" s="94">
        <f>VLOOKUP($A84,Mobilités!$A$3:$U$209,12,0)/VLOOKUP($A84,Mobilités!$A$3:$U$209,21,0)</f>
        <v>0.005784241366970836</v>
      </c>
      <c r="M84" s="94">
        <f>VLOOKUP($A84,Mobilités!$A$3:$U$209,13,0)/VLOOKUP($A84,Mobilités!$A$3:$U$209,21,0)</f>
        <v>0.4741148908570406</v>
      </c>
      <c r="N84" s="94">
        <f>VLOOKUP($A84,Mobilités!$A$3:$U$209,14,0)/VLOOKUP($A84,Mobilités!$A$3:$U$209,21,0)</f>
        <v>0.1363895598497048</v>
      </c>
      <c r="O84" s="94">
        <f>VLOOKUP($A84,Mobilités!$A$3:$U$209,15,0)/VLOOKUP($A84,Mobilités!$A$3:$U$209,21,0)</f>
        <v>0.008490449991053858</v>
      </c>
      <c r="P84" s="94">
        <f>VLOOKUP($A84,Mobilités!$A$3:$U$209,16,0)/VLOOKUP($A84,Mobilités!$A$3:$U$209,21,0)</f>
        <v>0.3038781535158347</v>
      </c>
      <c r="Q84" s="94">
        <f>VLOOKUP($A84,Mobilités!$A$3:$U$209,17,0)/VLOOKUP($A84,Mobilités!$A$3:$U$209,21,0)</f>
        <v>0.07134270441939523</v>
      </c>
      <c r="R84" s="94">
        <f>VLOOKUP($A84,Mobilités!$A$3:$U$209,18,0)/VLOOKUP($A84,Mobilités!$A$3:$U$209,21,0)</f>
        <v>0.6105044507067454</v>
      </c>
      <c r="S84" s="94">
        <f>VLOOKUP($A84,Mobilités!$A$3:$U$209,19,0)/VLOOKUP($A84,Mobilités!$A$3:$U$209,21,0)</f>
        <v>0.7088449409554483</v>
      </c>
      <c r="T84" s="94">
        <f>VLOOKUP($A84,Mobilités!$A$3:$U$209,20,0)/VLOOKUP($A84,Mobilités!$A$3:$U$209,21,0)</f>
        <v>0.38949554929325464</v>
      </c>
      <c r="U84" s="142"/>
      <c r="V84" s="142"/>
      <c r="W84" s="142"/>
      <c r="X84" s="142"/>
      <c r="Y84" s="142"/>
      <c r="Z84" s="142"/>
      <c r="AA84" s="142"/>
      <c r="AB84" s="142"/>
      <c r="AC84" s="142"/>
      <c r="AD84" s="142"/>
      <c r="AE84" s="142"/>
      <c r="AF84" s="142"/>
      <c r="AG84" s="142"/>
    </row>
    <row r="85" spans="1:33" s="53" customFormat="1" ht="14.25" customHeight="1">
      <c r="A85" s="57">
        <v>79</v>
      </c>
      <c r="B85" s="60" t="s">
        <v>224</v>
      </c>
      <c r="C85" s="140" t="str">
        <f>VLOOKUP($A85,'Caractéristiques des enquêtes'!$A$2:$C$210,3,0)</f>
        <v>EMD</v>
      </c>
      <c r="D85" s="61">
        <v>2004</v>
      </c>
      <c r="E85" s="169">
        <v>192000</v>
      </c>
      <c r="F85" s="63">
        <v>10</v>
      </c>
      <c r="G85" s="167" t="s">
        <v>538</v>
      </c>
      <c r="H85" s="94">
        <f>VLOOKUP($A85,Mobilités!$A$3:$U$209,8,0)/VLOOKUP($A85,Mobilités!$A$3:$U$209,21,0)</f>
        <v>0.30235409514467876</v>
      </c>
      <c r="I85" s="94">
        <f>VLOOKUP($A85,Mobilités!$A$3:$U$209,9,0)/VLOOKUP($A85,Mobilités!$A$3:$U$209,21,0)</f>
        <v>0.018636586562040213</v>
      </c>
      <c r="J85" s="94">
        <f>VLOOKUP($A85,Mobilités!$A$3:$U$209,10,0)/VLOOKUP($A85,Mobilités!$A$3:$U$209,21,0)</f>
        <v>0.07650809220205983</v>
      </c>
      <c r="K85" s="94">
        <f>VLOOKUP($A85,Mobilités!$A$3:$U$209,11,0)/VLOOKUP($A85,Mobilités!$A$3:$U$209,21,0)</f>
        <v>0.007356547327121137</v>
      </c>
      <c r="L85" s="94">
        <f>VLOOKUP($A85,Mobilités!$A$3:$U$209,12,0)/VLOOKUP($A85,Mobilités!$A$3:$U$209,21,0)</f>
        <v>0.013241785188818047</v>
      </c>
      <c r="M85" s="94">
        <f>VLOOKUP($A85,Mobilités!$A$3:$U$209,13,0)/VLOOKUP($A85,Mobilités!$A$3:$U$209,21,0)</f>
        <v>0.44237371260421776</v>
      </c>
      <c r="N85" s="94">
        <f>VLOOKUP($A85,Mobilités!$A$3:$U$209,14,0)/VLOOKUP($A85,Mobilités!$A$3:$U$209,21,0)</f>
        <v>0.1331535066208926</v>
      </c>
      <c r="O85" s="94">
        <f>VLOOKUP($A85,Mobilités!$A$3:$U$209,15,0)/VLOOKUP($A85,Mobilités!$A$3:$U$209,21,0)</f>
        <v>0.006375674350171652</v>
      </c>
      <c r="P85" s="94">
        <f>VLOOKUP($A85,Mobilités!$A$3:$U$209,16,0)/VLOOKUP($A85,Mobilités!$A$3:$U$209,21,0)</f>
        <v>0.320990681706719</v>
      </c>
      <c r="Q85" s="94">
        <f>VLOOKUP($A85,Mobilités!$A$3:$U$209,17,0)/VLOOKUP($A85,Mobilités!$A$3:$U$209,21,0)</f>
        <v>0.08386463952918095</v>
      </c>
      <c r="R85" s="94">
        <f>VLOOKUP($A85,Mobilités!$A$3:$U$209,18,0)/VLOOKUP($A85,Mobilités!$A$3:$U$209,21,0)</f>
        <v>0.5755272192251103</v>
      </c>
      <c r="S85" s="94">
        <f>VLOOKUP($A85,Mobilités!$A$3:$U$209,19,0)/VLOOKUP($A85,Mobilités!$A$3:$U$209,21,0)</f>
        <v>0.6976459048553212</v>
      </c>
      <c r="T85" s="94">
        <f>VLOOKUP($A85,Mobilités!$A$3:$U$209,20,0)/VLOOKUP($A85,Mobilités!$A$3:$U$209,21,0)</f>
        <v>0.4244727807748897</v>
      </c>
      <c r="U85" s="142"/>
      <c r="V85" s="142"/>
      <c r="W85" s="142"/>
      <c r="X85" s="142"/>
      <c r="Y85" s="142"/>
      <c r="Z85" s="142"/>
      <c r="AA85" s="142"/>
      <c r="AB85" s="142"/>
      <c r="AC85" s="142"/>
      <c r="AD85" s="142"/>
      <c r="AE85" s="142"/>
      <c r="AF85" s="142"/>
      <c r="AG85" s="142"/>
    </row>
    <row r="86" spans="1:33" s="53" customFormat="1" ht="14.25" customHeight="1">
      <c r="A86" s="57">
        <v>89</v>
      </c>
      <c r="B86" s="60" t="s">
        <v>227</v>
      </c>
      <c r="C86" s="140" t="str">
        <f>VLOOKUP($A86,'Caractéristiques des enquêtes'!$A$2:$C$210,3,0)</f>
        <v>EMD</v>
      </c>
      <c r="D86" s="61">
        <v>2006</v>
      </c>
      <c r="E86" s="169">
        <v>368000</v>
      </c>
      <c r="F86" s="63">
        <v>50</v>
      </c>
      <c r="G86" s="167" t="s">
        <v>538</v>
      </c>
      <c r="H86" s="94">
        <f>VLOOKUP($A86,Mobilités!$A$3:$U$209,8,0)/VLOOKUP($A86,Mobilités!$A$3:$U$209,21,0)</f>
        <v>0.27789934354485774</v>
      </c>
      <c r="I86" s="94">
        <f>VLOOKUP($A86,Mobilités!$A$3:$U$209,9,0)/VLOOKUP($A86,Mobilités!$A$3:$U$209,21,0)</f>
        <v>0.02160831509846827</v>
      </c>
      <c r="J86" s="94">
        <f>VLOOKUP($A86,Mobilités!$A$3:$U$209,10,0)/VLOOKUP($A86,Mobilités!$A$3:$U$209,21,0)</f>
        <v>0.024070021881838072</v>
      </c>
      <c r="K86" s="94">
        <f>VLOOKUP($A86,Mobilités!$A$3:$U$209,11,0)/VLOOKUP($A86,Mobilités!$A$3:$U$209,21,0)</f>
        <v>0.01887308533916849</v>
      </c>
      <c r="L86" s="94">
        <f>VLOOKUP($A86,Mobilités!$A$3:$U$209,12,0)/VLOOKUP($A86,Mobilités!$A$3:$U$209,21,0)</f>
        <v>0.015043763676148797</v>
      </c>
      <c r="M86" s="94">
        <f>VLOOKUP($A86,Mobilités!$A$3:$U$209,13,0)/VLOOKUP($A86,Mobilités!$A$3:$U$209,21,0)</f>
        <v>0.4354485776805252</v>
      </c>
      <c r="N86" s="94">
        <f>VLOOKUP($A86,Mobilités!$A$3:$U$209,14,0)/VLOOKUP($A86,Mobilités!$A$3:$U$209,21,0)</f>
        <v>0.1974835886214442</v>
      </c>
      <c r="O86" s="94">
        <f>VLOOKUP($A86,Mobilités!$A$3:$U$209,15,0)/VLOOKUP($A86,Mobilités!$A$3:$U$209,21,0)</f>
        <v>0.009573304157549235</v>
      </c>
      <c r="P86" s="94">
        <f>VLOOKUP($A86,Mobilités!$A$3:$U$209,16,0)/VLOOKUP($A86,Mobilités!$A$3:$U$209,21,0)</f>
        <v>0.299507658643326</v>
      </c>
      <c r="Q86" s="94">
        <f>VLOOKUP($A86,Mobilités!$A$3:$U$209,17,0)/VLOOKUP($A86,Mobilités!$A$3:$U$209,21,0)</f>
        <v>0.04294310722100656</v>
      </c>
      <c r="R86" s="94">
        <f>VLOOKUP($A86,Mobilités!$A$3:$U$209,18,0)/VLOOKUP($A86,Mobilités!$A$3:$U$209,21,0)</f>
        <v>0.6329321663019694</v>
      </c>
      <c r="S86" s="94">
        <f>VLOOKUP($A86,Mobilités!$A$3:$U$209,19,0)/VLOOKUP($A86,Mobilités!$A$3:$U$209,21,0)</f>
        <v>0.7221006564551422</v>
      </c>
      <c r="T86" s="94">
        <f>VLOOKUP($A86,Mobilités!$A$3:$U$209,20,0)/VLOOKUP($A86,Mobilités!$A$3:$U$209,21,0)</f>
        <v>0.36706783369803064</v>
      </c>
      <c r="U86" s="142"/>
      <c r="V86" s="142"/>
      <c r="W86" s="142"/>
      <c r="X86" s="142"/>
      <c r="Y86" s="142"/>
      <c r="Z86" s="142"/>
      <c r="AA86" s="142"/>
      <c r="AB86" s="142"/>
      <c r="AC86" s="142"/>
      <c r="AD86" s="142"/>
      <c r="AE86" s="142"/>
      <c r="AF86" s="142"/>
      <c r="AG86" s="142"/>
    </row>
    <row r="87" spans="1:33" s="53" customFormat="1" ht="14.25" customHeight="1">
      <c r="A87" s="57">
        <v>205</v>
      </c>
      <c r="B87" s="195" t="s">
        <v>601</v>
      </c>
      <c r="C87" s="203" t="s">
        <v>542</v>
      </c>
      <c r="D87" s="197">
        <v>2021</v>
      </c>
      <c r="E87" s="204">
        <v>52200</v>
      </c>
      <c r="F87" s="206">
        <v>5</v>
      </c>
      <c r="G87" s="205" t="s">
        <v>538</v>
      </c>
      <c r="H87" s="94">
        <f>VLOOKUP($A87,Mobilités!$A$3:$U$209,8,0)/VLOOKUP($A87,Mobilités!$A$3:$U$209,21,0)</f>
        <v>0.2549230252143075</v>
      </c>
      <c r="I87" s="94">
        <f>VLOOKUP($A87,Mobilités!$A$3:$U$209,9,0)/VLOOKUP($A87,Mobilités!$A$3:$U$209,21,0)</f>
        <v>0.06348967020678434</v>
      </c>
      <c r="J87" s="94">
        <f>VLOOKUP($A87,Mobilités!$A$3:$U$209,10,0)/VLOOKUP($A87,Mobilités!$A$3:$U$209,21,0)</f>
        <v>0.029181626569415517</v>
      </c>
      <c r="K87" s="94">
        <f>VLOOKUP($A87,Mobilités!$A$3:$U$209,11,0)/VLOOKUP($A87,Mobilités!$A$3:$U$209,21,0)</f>
        <v>0.009838197461292724</v>
      </c>
      <c r="L87" s="94">
        <f>VLOOKUP($A87,Mobilités!$A$3:$U$209,12,0)/VLOOKUP($A87,Mobilités!$A$3:$U$209,21,0)</f>
        <v>0.017926753803192075</v>
      </c>
      <c r="M87" s="94">
        <f>VLOOKUP($A87,Mobilités!$A$3:$U$209,13,0)/VLOOKUP($A87,Mobilités!$A$3:$U$209,21,0)</f>
        <v>0.4951107425451781</v>
      </c>
      <c r="N87" s="94">
        <f>VLOOKUP($A87,Mobilités!$A$3:$U$209,14,0)/VLOOKUP($A87,Mobilités!$A$3:$U$209,21,0)</f>
        <v>0.1175149441968142</v>
      </c>
      <c r="O87" s="94">
        <f>VLOOKUP($A87,Mobilités!$A$3:$U$209,15,0)/VLOOKUP($A87,Mobilités!$A$3:$U$209,21,0)</f>
        <v>0.012015040003015539</v>
      </c>
      <c r="P87" s="94">
        <f>VLOOKUP($A87,Mobilités!$A$3:$U$209,16,0)/VLOOKUP($A87,Mobilités!$A$3:$U$209,21,0)</f>
        <v>0.31841269542109185</v>
      </c>
      <c r="Q87" s="94">
        <f>VLOOKUP($A87,Mobilités!$A$3:$U$209,17,0)/VLOOKUP($A87,Mobilités!$A$3:$U$209,21,0)</f>
        <v>0.03901982403070824</v>
      </c>
      <c r="R87" s="94">
        <f>VLOOKUP($A87,Mobilités!$A$3:$U$209,18,0)/VLOOKUP($A87,Mobilités!$A$3:$U$209,21,0)</f>
        <v>0.6126256867419922</v>
      </c>
      <c r="S87" s="94">
        <f>VLOOKUP($A87,Mobilités!$A$3:$U$209,19,0)/VLOOKUP($A87,Mobilités!$A$3:$U$209,21,0)</f>
        <v>0.7450769747856926</v>
      </c>
      <c r="T87" s="94">
        <f>VLOOKUP($A87,Mobilités!$A$3:$U$209,20,0)/VLOOKUP($A87,Mobilités!$A$3:$U$209,21,0)</f>
        <v>0.38737431325800764</v>
      </c>
      <c r="U87" s="142"/>
      <c r="V87" s="142"/>
      <c r="W87" s="142"/>
      <c r="X87" s="142"/>
      <c r="Y87" s="142"/>
      <c r="Z87" s="142"/>
      <c r="AA87" s="142"/>
      <c r="AB87" s="142"/>
      <c r="AC87" s="142"/>
      <c r="AD87" s="142"/>
      <c r="AE87" s="142"/>
      <c r="AF87" s="142"/>
      <c r="AG87" s="142"/>
    </row>
    <row r="88" spans="1:33" s="53" customFormat="1" ht="14.25" customHeight="1">
      <c r="A88" s="57">
        <v>1</v>
      </c>
      <c r="B88" s="60" t="s">
        <v>230</v>
      </c>
      <c r="C88" s="140" t="str">
        <f>VLOOKUP($A88,'Caractéristiques des enquêtes'!$A$2:$C$210,3,0)</f>
        <v>EMD</v>
      </c>
      <c r="D88" s="61">
        <v>1976</v>
      </c>
      <c r="E88" s="169">
        <v>889000</v>
      </c>
      <c r="F88" s="63">
        <v>50</v>
      </c>
      <c r="G88" s="167" t="s">
        <v>538</v>
      </c>
      <c r="H88" s="94">
        <f>VLOOKUP($A88,Mobilités!$A$3:$U$209,8,0)/VLOOKUP($A88,Mobilités!$A$3:$U$209,21,0)</f>
        <v>0.38162808065720694</v>
      </c>
      <c r="I88" s="94">
        <f>VLOOKUP($A88,Mobilités!$A$3:$U$209,9,0)/VLOOKUP($A88,Mobilités!$A$3:$U$209,21,0)</f>
        <v>0.060119492158327126</v>
      </c>
      <c r="J88" s="94">
        <f>VLOOKUP($A88,Mobilités!$A$3:$U$209,10,0)/VLOOKUP($A88,Mobilités!$A$3:$U$209,21,0)</f>
        <v>0.059746079163554906</v>
      </c>
      <c r="K88" s="94">
        <f>VLOOKUP($A88,Mobilités!$A$3:$U$209,11,0)/VLOOKUP($A88,Mobilités!$A$3:$U$209,21,0)</f>
        <v>0.009335324869305455</v>
      </c>
      <c r="L88" s="94">
        <f>VLOOKUP($A88,Mobilités!$A$3:$U$209,12,0)/VLOOKUP($A88,Mobilités!$A$3:$U$209,21,0)</f>
        <v>0.06086631814787156</v>
      </c>
      <c r="M88" s="94">
        <f>VLOOKUP($A88,Mobilités!$A$3:$U$209,13,0)/VLOOKUP($A88,Mobilités!$A$3:$U$209,21,0)</f>
        <v>0.30582524271844663</v>
      </c>
      <c r="N88" s="94">
        <f>VLOOKUP($A88,Mobilités!$A$3:$U$209,14,0)/VLOOKUP($A88,Mobilités!$A$3:$U$209,21,0)</f>
        <v>0.11426437640029875</v>
      </c>
      <c r="O88" s="94">
        <f>VLOOKUP($A88,Mobilités!$A$3:$U$209,15,0)/VLOOKUP($A88,Mobilités!$A$3:$U$209,21,0)</f>
        <v>0.008215085884988798</v>
      </c>
      <c r="P88" s="94">
        <f>VLOOKUP($A88,Mobilités!$A$3:$U$209,16,0)/VLOOKUP($A88,Mobilités!$A$3:$U$209,21,0)</f>
        <v>0.44174757281553406</v>
      </c>
      <c r="Q88" s="94">
        <f>VLOOKUP($A88,Mobilités!$A$3:$U$209,17,0)/VLOOKUP($A88,Mobilités!$A$3:$U$209,21,0)</f>
        <v>0.06908140403286035</v>
      </c>
      <c r="R88" s="94">
        <f>VLOOKUP($A88,Mobilités!$A$3:$U$209,18,0)/VLOOKUP($A88,Mobilités!$A$3:$U$209,21,0)</f>
        <v>0.4200896191187454</v>
      </c>
      <c r="S88" s="94">
        <f>VLOOKUP($A88,Mobilités!$A$3:$U$209,19,0)/VLOOKUP($A88,Mobilités!$A$3:$U$209,21,0)</f>
        <v>0.618371919342793</v>
      </c>
      <c r="T88" s="94">
        <f>VLOOKUP($A88,Mobilités!$A$3:$U$209,20,0)/VLOOKUP($A88,Mobilités!$A$3:$U$209,21,0)</f>
        <v>0.5799103808812546</v>
      </c>
      <c r="U88" s="142"/>
      <c r="V88" s="142"/>
      <c r="W88" s="142"/>
      <c r="X88" s="142"/>
      <c r="Y88" s="142"/>
      <c r="Z88" s="142"/>
      <c r="AA88" s="142"/>
      <c r="AB88" s="142"/>
      <c r="AC88" s="142"/>
      <c r="AD88" s="142"/>
      <c r="AE88" s="142"/>
      <c r="AF88" s="142"/>
      <c r="AG88" s="142"/>
    </row>
    <row r="89" spans="1:33" s="53" customFormat="1" ht="14.25" customHeight="1">
      <c r="A89" s="57">
        <v>23</v>
      </c>
      <c r="B89" s="60" t="s">
        <v>233</v>
      </c>
      <c r="C89" s="140" t="str">
        <f>VLOOKUP($A89,'Caractéristiques des enquêtes'!$A$2:$C$210,3,0)</f>
        <v>EMD</v>
      </c>
      <c r="D89" s="61">
        <v>1987</v>
      </c>
      <c r="E89" s="169">
        <v>1093000</v>
      </c>
      <c r="F89" s="63">
        <v>126</v>
      </c>
      <c r="G89" s="167" t="s">
        <v>538</v>
      </c>
      <c r="H89" s="94">
        <f>VLOOKUP($A89,Mobilités!$A$3:$U$209,8,0)/VLOOKUP($A89,Mobilités!$A$3:$U$209,21,0)</f>
        <v>0.3231302339012417</v>
      </c>
      <c r="I89" s="94">
        <f>VLOOKUP($A89,Mobilités!$A$3:$U$209,9,0)/VLOOKUP($A89,Mobilités!$A$3:$U$209,21,0)</f>
        <v>0.034652035807103666</v>
      </c>
      <c r="J89" s="94">
        <f>VLOOKUP($A89,Mobilités!$A$3:$U$209,10,0)/VLOOKUP($A89,Mobilités!$A$3:$U$209,21,0)</f>
        <v>0.0522668206757147</v>
      </c>
      <c r="K89" s="94">
        <f>VLOOKUP($A89,Mobilités!$A$3:$U$209,11,0)/VLOOKUP($A89,Mobilités!$A$3:$U$209,21,0)</f>
        <v>0.01761478486861103</v>
      </c>
      <c r="L89" s="94">
        <f>VLOOKUP($A89,Mobilités!$A$3:$U$209,12,0)/VLOOKUP($A89,Mobilités!$A$3:$U$209,21,0)</f>
        <v>0.012705746462604677</v>
      </c>
      <c r="M89" s="94">
        <f>VLOOKUP($A89,Mobilités!$A$3:$U$209,13,0)/VLOOKUP($A89,Mobilités!$A$3:$U$209,21,0)</f>
        <v>0.39214553855038986</v>
      </c>
      <c r="N89" s="94">
        <f>VLOOKUP($A89,Mobilités!$A$3:$U$209,14,0)/VLOOKUP($A89,Mobilités!$A$3:$U$209,21,0)</f>
        <v>0.15997689864279527</v>
      </c>
      <c r="O89" s="94">
        <f>VLOOKUP($A89,Mobilités!$A$3:$U$209,15,0)/VLOOKUP($A89,Mobilités!$A$3:$U$209,21,0)</f>
        <v>0.007507941091539128</v>
      </c>
      <c r="P89" s="94">
        <f>VLOOKUP($A89,Mobilités!$A$3:$U$209,16,0)/VLOOKUP($A89,Mobilités!$A$3:$U$209,21,0)</f>
        <v>0.3577822697083453</v>
      </c>
      <c r="Q89" s="94">
        <f>VLOOKUP($A89,Mobilités!$A$3:$U$209,17,0)/VLOOKUP($A89,Mobilités!$A$3:$U$209,21,0)</f>
        <v>0.06988160554432572</v>
      </c>
      <c r="R89" s="94">
        <f>VLOOKUP($A89,Mobilités!$A$3:$U$209,18,0)/VLOOKUP($A89,Mobilités!$A$3:$U$209,21,0)</f>
        <v>0.5521224371931851</v>
      </c>
      <c r="S89" s="94">
        <f>VLOOKUP($A89,Mobilités!$A$3:$U$209,19,0)/VLOOKUP($A89,Mobilités!$A$3:$U$209,21,0)</f>
        <v>0.6768697660987584</v>
      </c>
      <c r="T89" s="94">
        <f>VLOOKUP($A89,Mobilités!$A$3:$U$209,20,0)/VLOOKUP($A89,Mobilités!$A$3:$U$209,21,0)</f>
        <v>0.44787756280681484</v>
      </c>
      <c r="U89" s="142"/>
      <c r="V89" s="142"/>
      <c r="W89" s="142"/>
      <c r="X89" s="142"/>
      <c r="Y89" s="142"/>
      <c r="Z89" s="142"/>
      <c r="AA89" s="142"/>
      <c r="AB89" s="142"/>
      <c r="AC89" s="142"/>
      <c r="AD89" s="142"/>
      <c r="AE89" s="142"/>
      <c r="AF89" s="142"/>
      <c r="AG89" s="142"/>
    </row>
    <row r="90" spans="1:33" s="53" customFormat="1" ht="14.25" customHeight="1">
      <c r="A90" s="57">
        <v>61</v>
      </c>
      <c r="B90" s="60" t="s">
        <v>233</v>
      </c>
      <c r="C90" s="140" t="str">
        <f>VLOOKUP($A90,'Caractéristiques des enquêtes'!$A$2:$C$210,3,0)</f>
        <v>EMD</v>
      </c>
      <c r="D90" s="61">
        <v>1998</v>
      </c>
      <c r="E90" s="62">
        <v>1176000</v>
      </c>
      <c r="F90" s="63">
        <v>126</v>
      </c>
      <c r="G90" s="116" t="s">
        <v>538</v>
      </c>
      <c r="H90" s="94">
        <f>VLOOKUP($A90,Mobilités!$A$3:$U$209,8,0)/VLOOKUP($A90,Mobilités!$A$3:$U$209,21,0)</f>
        <v>0.29386626445449976</v>
      </c>
      <c r="I90" s="94">
        <f>VLOOKUP($A90,Mobilités!$A$3:$U$209,9,0)/VLOOKUP($A90,Mobilités!$A$3:$U$209,21,0)</f>
        <v>0.0196078431372549</v>
      </c>
      <c r="J90" s="94">
        <f>VLOOKUP($A90,Mobilités!$A$3:$U$209,10,0)/VLOOKUP($A90,Mobilités!$A$3:$U$209,21,0)</f>
        <v>0.055052790346908</v>
      </c>
      <c r="K90" s="94">
        <f>VLOOKUP($A90,Mobilités!$A$3:$U$209,11,0)/VLOOKUP($A90,Mobilités!$A$3:$U$209,21,0)</f>
        <v>0.013826043237807943</v>
      </c>
      <c r="L90" s="94">
        <f>VLOOKUP($A90,Mobilités!$A$3:$U$209,12,0)/VLOOKUP($A90,Mobilités!$A$3:$U$209,21,0)</f>
        <v>0.007541478129713423</v>
      </c>
      <c r="M90" s="94">
        <f>VLOOKUP($A90,Mobilités!$A$3:$U$209,13,0)/VLOOKUP($A90,Mobilités!$A$3:$U$209,21,0)</f>
        <v>0.436902966314731</v>
      </c>
      <c r="N90" s="94">
        <f>VLOOKUP($A90,Mobilités!$A$3:$U$209,14,0)/VLOOKUP($A90,Mobilités!$A$3:$U$209,21,0)</f>
        <v>0.16415284062342886</v>
      </c>
      <c r="O90" s="94">
        <f>VLOOKUP($A90,Mobilités!$A$3:$U$209,15,0)/VLOOKUP($A90,Mobilités!$A$3:$U$209,21,0)</f>
        <v>0.00904977375565611</v>
      </c>
      <c r="P90" s="94">
        <f>VLOOKUP($A90,Mobilités!$A$3:$U$209,16,0)/VLOOKUP($A90,Mobilités!$A$3:$U$209,21,0)</f>
        <v>0.31347410759175465</v>
      </c>
      <c r="Q90" s="94">
        <f>VLOOKUP($A90,Mobilités!$A$3:$U$209,17,0)/VLOOKUP($A90,Mobilités!$A$3:$U$209,21,0)</f>
        <v>0.06887883358471594</v>
      </c>
      <c r="R90" s="94">
        <f>VLOOKUP($A90,Mobilités!$A$3:$U$209,18,0)/VLOOKUP($A90,Mobilités!$A$3:$U$209,21,0)</f>
        <v>0.6010558069381599</v>
      </c>
      <c r="S90" s="94">
        <f>VLOOKUP($A90,Mobilités!$A$3:$U$209,19,0)/VLOOKUP($A90,Mobilités!$A$3:$U$209,21,0)</f>
        <v>0.7061337355455003</v>
      </c>
      <c r="T90" s="94">
        <f>VLOOKUP($A90,Mobilités!$A$3:$U$209,20,0)/VLOOKUP($A90,Mobilités!$A$3:$U$209,21,0)</f>
        <v>0.39894419306184015</v>
      </c>
      <c r="U90" s="142"/>
      <c r="V90" s="142"/>
      <c r="W90" s="142"/>
      <c r="X90" s="142"/>
      <c r="Y90" s="142"/>
      <c r="Z90" s="142"/>
      <c r="AA90" s="142"/>
      <c r="AB90" s="142"/>
      <c r="AC90" s="142"/>
      <c r="AD90" s="142"/>
      <c r="AE90" s="142"/>
      <c r="AF90" s="142"/>
      <c r="AG90" s="142"/>
    </row>
    <row r="91" spans="1:33" s="53" customFormat="1" ht="14.25" customHeight="1">
      <c r="A91" s="57">
        <v>90</v>
      </c>
      <c r="B91" s="60" t="s">
        <v>237</v>
      </c>
      <c r="C91" s="140" t="str">
        <f>VLOOKUP($A91,'Caractéristiques des enquêtes'!$A$2:$C$210,3,0)</f>
        <v>EDGT</v>
      </c>
      <c r="D91" s="61">
        <v>2006</v>
      </c>
      <c r="E91" s="62">
        <v>1088897</v>
      </c>
      <c r="F91" s="63">
        <v>85</v>
      </c>
      <c r="G91" s="116" t="s">
        <v>538</v>
      </c>
      <c r="H91" s="94">
        <f>VLOOKUP($A91,Mobilités!$A$3:$U$209,8,0)/VLOOKUP($A91,Mobilités!$A$3:$U$209,21,0)</f>
        <v>0.31834086426441977</v>
      </c>
      <c r="I91" s="94">
        <f>VLOOKUP($A91,Mobilités!$A$3:$U$209,9,0)/VLOOKUP($A91,Mobilités!$A$3:$U$209,21,0)</f>
        <v>0.016189944939241002</v>
      </c>
      <c r="J91" s="94">
        <f>VLOOKUP($A91,Mobilités!$A$3:$U$209,10,0)/VLOOKUP($A91,Mobilités!$A$3:$U$209,21,0)</f>
        <v>0.08919415923582179</v>
      </c>
      <c r="K91" s="94">
        <f>VLOOKUP($A91,Mobilités!$A$3:$U$209,11,0)/VLOOKUP($A91,Mobilités!$A$3:$U$209,21,0)</f>
        <v>0.008497986265503354</v>
      </c>
      <c r="L91" s="94">
        <f>VLOOKUP($A91,Mobilités!$A$3:$U$209,12,0)/VLOOKUP($A91,Mobilités!$A$3:$U$209,21,0)</f>
        <v>0.006915289702864068</v>
      </c>
      <c r="M91" s="94">
        <f>VLOOKUP($A91,Mobilités!$A$3:$U$209,13,0)/VLOOKUP($A91,Mobilités!$A$3:$U$209,21,0)</f>
        <v>0.4176317201215981</v>
      </c>
      <c r="N91" s="94">
        <f>VLOOKUP($A91,Mobilités!$A$3:$U$209,14,0)/VLOOKUP($A91,Mobilités!$A$3:$U$209,21,0)</f>
        <v>0.1360798768005509</v>
      </c>
      <c r="O91" s="94">
        <f>VLOOKUP($A91,Mobilités!$A$3:$U$209,15,0)/VLOOKUP($A91,Mobilités!$A$3:$U$209,21,0)</f>
        <v>0.007150158670001095</v>
      </c>
      <c r="P91" s="94">
        <f>VLOOKUP($A91,Mobilités!$A$3:$U$209,16,0)/VLOOKUP($A91,Mobilités!$A$3:$U$209,21,0)</f>
        <v>0.33453080920366074</v>
      </c>
      <c r="Q91" s="94">
        <f>VLOOKUP($A91,Mobilités!$A$3:$U$209,17,0)/VLOOKUP($A91,Mobilités!$A$3:$U$209,21,0)</f>
        <v>0.09769214550132514</v>
      </c>
      <c r="R91" s="94">
        <f>VLOOKUP($A91,Mobilités!$A$3:$U$209,18,0)/VLOOKUP($A91,Mobilités!$A$3:$U$209,21,0)</f>
        <v>0.553711596922149</v>
      </c>
      <c r="S91" s="94">
        <f>VLOOKUP($A91,Mobilités!$A$3:$U$209,19,0)/VLOOKUP($A91,Mobilités!$A$3:$U$209,21,0)</f>
        <v>0.6816591357355805</v>
      </c>
      <c r="T91" s="94">
        <f>VLOOKUP($A91,Mobilités!$A$3:$U$209,20,0)/VLOOKUP($A91,Mobilités!$A$3:$U$209,21,0)</f>
        <v>0.44628840307785095</v>
      </c>
      <c r="U91" s="142"/>
      <c r="V91" s="142"/>
      <c r="W91" s="142"/>
      <c r="X91" s="142"/>
      <c r="Y91" s="142"/>
      <c r="Z91" s="142"/>
      <c r="AA91" s="142"/>
      <c r="AB91" s="142"/>
      <c r="AC91" s="142"/>
      <c r="AD91" s="142"/>
      <c r="AE91" s="142"/>
      <c r="AF91" s="142"/>
      <c r="AG91" s="142"/>
    </row>
    <row r="92" spans="1:33" s="53" customFormat="1" ht="14.25" customHeight="1">
      <c r="A92" s="57">
        <v>167</v>
      </c>
      <c r="B92" s="60" t="s">
        <v>237</v>
      </c>
      <c r="C92" s="140" t="str">
        <f>VLOOKUP($A92,'Caractéristiques des enquêtes'!$A$2:$C$210,3,0)</f>
        <v>EDGT</v>
      </c>
      <c r="D92" s="61">
        <v>2016</v>
      </c>
      <c r="E92" s="62">
        <v>1109802</v>
      </c>
      <c r="F92" s="63">
        <v>85</v>
      </c>
      <c r="G92" s="116" t="s">
        <v>538</v>
      </c>
      <c r="H92" s="94">
        <f>VLOOKUP($A92,Mobilités!$A$3:$U$209,8,0)/VLOOKUP($A92,Mobilités!$A$3:$U$209,21,0)</f>
        <v>0.2958994392050335</v>
      </c>
      <c r="I92" s="94">
        <f>VLOOKUP($A92,Mobilités!$A$3:$U$209,9,0)/VLOOKUP($A92,Mobilités!$A$3:$U$209,21,0)</f>
        <v>0.014831586513998338</v>
      </c>
      <c r="J92" s="94">
        <f>VLOOKUP($A92,Mobilités!$A$3:$U$209,10,0)/VLOOKUP($A92,Mobilités!$A$3:$U$209,21,0)</f>
        <v>0.09932774602422484</v>
      </c>
      <c r="K92" s="94">
        <f>VLOOKUP($A92,Mobilités!$A$3:$U$209,11,0)/VLOOKUP($A92,Mobilités!$A$3:$U$209,21,0)</f>
        <v>0.008553267445084901</v>
      </c>
      <c r="L92" s="94">
        <f>VLOOKUP($A92,Mobilités!$A$3:$U$209,12,0)/VLOOKUP($A92,Mobilités!$A$3:$U$209,21,0)</f>
        <v>0.002767629503792029</v>
      </c>
      <c r="M92" s="94">
        <f>VLOOKUP($A92,Mobilités!$A$3:$U$209,13,0)/VLOOKUP($A92,Mobilités!$A$3:$U$209,21,0)</f>
        <v>0.4331340173434526</v>
      </c>
      <c r="N92" s="94">
        <f>VLOOKUP($A92,Mobilités!$A$3:$U$209,14,0)/VLOOKUP($A92,Mobilités!$A$3:$U$209,21,0)</f>
        <v>0.13693035427272998</v>
      </c>
      <c r="O92" s="94">
        <f>VLOOKUP($A92,Mobilités!$A$3:$U$209,15,0)/VLOOKUP($A92,Mobilités!$A$3:$U$209,21,0)</f>
        <v>0.00855595969168392</v>
      </c>
      <c r="P92" s="94">
        <f>VLOOKUP($A92,Mobilités!$A$3:$U$209,16,0)/VLOOKUP($A92,Mobilités!$A$3:$U$209,21,0)</f>
        <v>0.31073102571903183</v>
      </c>
      <c r="Q92" s="94">
        <f>VLOOKUP($A92,Mobilités!$A$3:$U$209,17,0)/VLOOKUP($A92,Mobilités!$A$3:$U$209,21,0)</f>
        <v>0.10788101346930974</v>
      </c>
      <c r="R92" s="94">
        <f>VLOOKUP($A92,Mobilités!$A$3:$U$209,18,0)/VLOOKUP($A92,Mobilités!$A$3:$U$209,21,0)</f>
        <v>0.5700643716161825</v>
      </c>
      <c r="S92" s="94">
        <f>VLOOKUP($A92,Mobilités!$A$3:$U$209,19,0)/VLOOKUP($A92,Mobilités!$A$3:$U$209,21,0)</f>
        <v>0.7041005607949666</v>
      </c>
      <c r="T92" s="94">
        <f>VLOOKUP($A92,Mobilités!$A$3:$U$209,20,0)/VLOOKUP($A92,Mobilités!$A$3:$U$209,21,0)</f>
        <v>0.42993562838381755</v>
      </c>
      <c r="U92" s="142"/>
      <c r="V92" s="142"/>
      <c r="W92" s="142"/>
      <c r="X92" s="142"/>
      <c r="Y92" s="142"/>
      <c r="Z92" s="142"/>
      <c r="AA92" s="142"/>
      <c r="AB92" s="142"/>
      <c r="AC92" s="142"/>
      <c r="AD92" s="142"/>
      <c r="AE92" s="142"/>
      <c r="AF92" s="142"/>
      <c r="AG92" s="142"/>
    </row>
    <row r="93" spans="1:33" s="53" customFormat="1" ht="14.25" customHeight="1">
      <c r="A93" s="57">
        <v>86</v>
      </c>
      <c r="B93" s="60" t="s">
        <v>239</v>
      </c>
      <c r="C93" s="140" t="str">
        <f>VLOOKUP($A93,'Caractéristiques des enquêtes'!$A$2:$C$210,3,0)</f>
        <v>EMD</v>
      </c>
      <c r="D93" s="61">
        <v>2005</v>
      </c>
      <c r="E93" s="62">
        <v>206000</v>
      </c>
      <c r="F93" s="63">
        <v>22</v>
      </c>
      <c r="G93" s="116" t="s">
        <v>538</v>
      </c>
      <c r="H93" s="94">
        <f>VLOOKUP($A93,Mobilités!$A$3:$U$209,8,0)/VLOOKUP($A93,Mobilités!$A$3:$U$209,21,0)</f>
        <v>0.23332481472016356</v>
      </c>
      <c r="I93" s="94">
        <f>VLOOKUP($A93,Mobilités!$A$3:$U$209,9,0)/VLOOKUP($A93,Mobilités!$A$3:$U$209,21,0)</f>
        <v>0.00434449271658574</v>
      </c>
      <c r="J93" s="94">
        <f>VLOOKUP($A93,Mobilités!$A$3:$U$209,10,0)/VLOOKUP($A93,Mobilités!$A$3:$U$209,21,0)</f>
        <v>0.05520061334014822</v>
      </c>
      <c r="K93" s="94">
        <f>VLOOKUP($A93,Mobilités!$A$3:$U$209,11,0)/VLOOKUP($A93,Mobilités!$A$3:$U$209,21,0)</f>
        <v>0.013289036544850497</v>
      </c>
      <c r="L93" s="94">
        <f>VLOOKUP($A93,Mobilités!$A$3:$U$209,12,0)/VLOOKUP($A93,Mobilités!$A$3:$U$209,21,0)</f>
        <v>0.009711219013544594</v>
      </c>
      <c r="M93" s="94">
        <f>VLOOKUP($A93,Mobilités!$A$3:$U$209,13,0)/VLOOKUP($A93,Mobilités!$A$3:$U$209,21,0)</f>
        <v>0.5172501916687963</v>
      </c>
      <c r="N93" s="94">
        <f>VLOOKUP($A93,Mobilités!$A$3:$U$209,14,0)/VLOOKUP($A93,Mobilités!$A$3:$U$209,21,0)</f>
        <v>0.15384615384615383</v>
      </c>
      <c r="O93" s="94">
        <f>VLOOKUP($A93,Mobilités!$A$3:$U$209,15,0)/VLOOKUP($A93,Mobilités!$A$3:$U$209,21,0)</f>
        <v>0.013033478149757218</v>
      </c>
      <c r="P93" s="94">
        <f>VLOOKUP($A93,Mobilités!$A$3:$U$209,16,0)/VLOOKUP($A93,Mobilités!$A$3:$U$209,21,0)</f>
        <v>0.2376693074367493</v>
      </c>
      <c r="Q93" s="94">
        <f>VLOOKUP($A93,Mobilités!$A$3:$U$209,17,0)/VLOOKUP($A93,Mobilités!$A$3:$U$209,21,0)</f>
        <v>0.06848964988499873</v>
      </c>
      <c r="R93" s="94">
        <f>VLOOKUP($A93,Mobilités!$A$3:$U$209,18,0)/VLOOKUP($A93,Mobilités!$A$3:$U$209,21,0)</f>
        <v>0.6710963455149501</v>
      </c>
      <c r="S93" s="94">
        <f>VLOOKUP($A93,Mobilités!$A$3:$U$209,19,0)/VLOOKUP($A93,Mobilités!$A$3:$U$209,21,0)</f>
        <v>0.7666751852798364</v>
      </c>
      <c r="T93" s="94">
        <f>VLOOKUP($A93,Mobilités!$A$3:$U$209,20,0)/VLOOKUP($A93,Mobilités!$A$3:$U$209,21,0)</f>
        <v>0.3289036544850499</v>
      </c>
      <c r="U93" s="142"/>
      <c r="V93" s="142"/>
      <c r="W93" s="142"/>
      <c r="X93" s="142"/>
      <c r="Y93" s="142"/>
      <c r="Z93" s="142"/>
      <c r="AA93" s="142"/>
      <c r="AB93" s="142"/>
      <c r="AC93" s="142"/>
      <c r="AD93" s="142"/>
      <c r="AE93" s="142"/>
      <c r="AF93" s="142"/>
      <c r="AG93" s="142"/>
    </row>
    <row r="94" spans="1:33" s="53" customFormat="1" ht="14.25" customHeight="1">
      <c r="A94" s="57">
        <v>15</v>
      </c>
      <c r="B94" s="60" t="s">
        <v>242</v>
      </c>
      <c r="C94" s="140" t="str">
        <f>VLOOKUP($A94,'Caractéristiques des enquêtes'!$A$2:$C$210,3,0)</f>
        <v>EMD</v>
      </c>
      <c r="D94" s="61">
        <v>1982</v>
      </c>
      <c r="E94" s="62">
        <v>195000</v>
      </c>
      <c r="F94" s="63">
        <v>21</v>
      </c>
      <c r="G94" s="116" t="s">
        <v>538</v>
      </c>
      <c r="H94" s="94">
        <f>VLOOKUP($A94,Mobilités!$A$3:$U$209,8,0)/VLOOKUP($A94,Mobilités!$A$3:$U$209,21,0)</f>
        <v>0.2927689594356261</v>
      </c>
      <c r="I94" s="94">
        <f>VLOOKUP($A94,Mobilités!$A$3:$U$209,9,0)/VLOOKUP($A94,Mobilités!$A$3:$U$209,21,0)</f>
        <v>0.043209876543209874</v>
      </c>
      <c r="J94" s="94">
        <f>VLOOKUP($A94,Mobilités!$A$3:$U$209,10,0)/VLOOKUP($A94,Mobilités!$A$3:$U$209,21,0)</f>
        <v>0.07231040564373897</v>
      </c>
      <c r="K94" s="94">
        <f>VLOOKUP($A94,Mobilités!$A$3:$U$209,11,0)/VLOOKUP($A94,Mobilités!$A$3:$U$209,21,0)</f>
        <v>0.0529100529100529</v>
      </c>
      <c r="L94" s="94">
        <f>VLOOKUP($A94,Mobilités!$A$3:$U$209,12,0)/VLOOKUP($A94,Mobilités!$A$3:$U$209,21,0)</f>
        <v>0.029982363315696647</v>
      </c>
      <c r="M94" s="94">
        <f>VLOOKUP($A94,Mobilités!$A$3:$U$209,13,0)/VLOOKUP($A94,Mobilités!$A$3:$U$209,21,0)</f>
        <v>0.37169312169312163</v>
      </c>
      <c r="N94" s="94">
        <f>VLOOKUP($A94,Mobilités!$A$3:$U$209,14,0)/VLOOKUP($A94,Mobilités!$A$3:$U$209,21,0)</f>
        <v>0.12830687830687829</v>
      </c>
      <c r="O94" s="94">
        <f>VLOOKUP($A94,Mobilités!$A$3:$U$209,15,0)/VLOOKUP($A94,Mobilités!$A$3:$U$209,21,0)</f>
        <v>0.008818342151675485</v>
      </c>
      <c r="P94" s="94">
        <f>VLOOKUP($A94,Mobilités!$A$3:$U$209,16,0)/VLOOKUP($A94,Mobilités!$A$3:$U$209,21,0)</f>
        <v>0.33597883597883593</v>
      </c>
      <c r="Q94" s="94">
        <f>VLOOKUP($A94,Mobilités!$A$3:$U$209,17,0)/VLOOKUP($A94,Mobilités!$A$3:$U$209,21,0)</f>
        <v>0.12522045855379188</v>
      </c>
      <c r="R94" s="94">
        <f>VLOOKUP($A94,Mobilités!$A$3:$U$209,18,0)/VLOOKUP($A94,Mobilités!$A$3:$U$209,21,0)</f>
        <v>0.4999999999999999</v>
      </c>
      <c r="S94" s="94">
        <f>VLOOKUP($A94,Mobilités!$A$3:$U$209,19,0)/VLOOKUP($A94,Mobilités!$A$3:$U$209,21,0)</f>
        <v>0.7072310405643739</v>
      </c>
      <c r="T94" s="94">
        <f>VLOOKUP($A94,Mobilités!$A$3:$U$209,20,0)/VLOOKUP($A94,Mobilités!$A$3:$U$209,21,0)</f>
        <v>0.5000000000000001</v>
      </c>
      <c r="U94" s="142"/>
      <c r="V94" s="142"/>
      <c r="W94" s="142"/>
      <c r="X94" s="142"/>
      <c r="Y94" s="142"/>
      <c r="Z94" s="142"/>
      <c r="AA94" s="142"/>
      <c r="AB94" s="142"/>
      <c r="AC94" s="142"/>
      <c r="AD94" s="142"/>
      <c r="AE94" s="142"/>
      <c r="AF94" s="142"/>
      <c r="AG94" s="142"/>
    </row>
    <row r="95" spans="1:33" s="53" customFormat="1" ht="14.25" customHeight="1">
      <c r="A95" s="57">
        <v>80</v>
      </c>
      <c r="B95" s="60" t="s">
        <v>245</v>
      </c>
      <c r="C95" s="140" t="str">
        <f>VLOOKUP($A95,'Caractéristiques des enquêtes'!$A$2:$C$210,3,0)</f>
        <v>EMD</v>
      </c>
      <c r="D95" s="61">
        <v>2004</v>
      </c>
      <c r="E95" s="62">
        <v>200000</v>
      </c>
      <c r="F95" s="63">
        <v>30</v>
      </c>
      <c r="G95" s="116" t="s">
        <v>538</v>
      </c>
      <c r="H95" s="94">
        <f>VLOOKUP($A95,Mobilités!$A$3:$U$209,8,0)/VLOOKUP($A95,Mobilités!$A$3:$U$209,21,0)</f>
        <v>0.24032640168465383</v>
      </c>
      <c r="I95" s="94">
        <f>VLOOKUP($A95,Mobilités!$A$3:$U$209,9,0)/VLOOKUP($A95,Mobilités!$A$3:$U$209,21,0)</f>
        <v>0.01579362990260595</v>
      </c>
      <c r="J95" s="94">
        <f>VLOOKUP($A95,Mobilités!$A$3:$U$209,10,0)/VLOOKUP($A95,Mobilités!$A$3:$U$209,21,0)</f>
        <v>0.06264806528033692</v>
      </c>
      <c r="K95" s="94">
        <f>VLOOKUP($A95,Mobilités!$A$3:$U$209,11,0)/VLOOKUP($A95,Mobilités!$A$3:$U$209,21,0)</f>
        <v>0.015530402737562513</v>
      </c>
      <c r="L95" s="94">
        <f>VLOOKUP($A95,Mobilités!$A$3:$U$209,12,0)/VLOOKUP($A95,Mobilités!$A$3:$U$209,21,0)</f>
        <v>0.010529086601737299</v>
      </c>
      <c r="M95" s="94">
        <f>VLOOKUP($A95,Mobilités!$A$3:$U$209,13,0)/VLOOKUP($A95,Mobilités!$A$3:$U$209,21,0)</f>
        <v>0.47986312187417735</v>
      </c>
      <c r="N95" s="94">
        <f>VLOOKUP($A95,Mobilités!$A$3:$U$209,14,0)/VLOOKUP($A95,Mobilités!$A$3:$U$209,21,0)</f>
        <v>0.15767307186101603</v>
      </c>
      <c r="O95" s="94">
        <f>VLOOKUP($A95,Mobilités!$A$3:$U$209,15,0)/VLOOKUP($A95,Mobilités!$A$3:$U$209,21,0)</f>
        <v>0.017636220057909976</v>
      </c>
      <c r="P95" s="94">
        <f>VLOOKUP($A95,Mobilités!$A$3:$U$209,16,0)/VLOOKUP($A95,Mobilités!$A$3:$U$209,21,0)</f>
        <v>0.2561200315872598</v>
      </c>
      <c r="Q95" s="94">
        <f>VLOOKUP($A95,Mobilités!$A$3:$U$209,17,0)/VLOOKUP($A95,Mobilités!$A$3:$U$209,21,0)</f>
        <v>0.07817846801789943</v>
      </c>
      <c r="R95" s="94">
        <f>VLOOKUP($A95,Mobilités!$A$3:$U$209,18,0)/VLOOKUP($A95,Mobilités!$A$3:$U$209,21,0)</f>
        <v>0.6375361937351933</v>
      </c>
      <c r="S95" s="94">
        <f>VLOOKUP($A95,Mobilités!$A$3:$U$209,19,0)/VLOOKUP($A95,Mobilités!$A$3:$U$209,21,0)</f>
        <v>0.7596735983153461</v>
      </c>
      <c r="T95" s="94">
        <f>VLOOKUP($A95,Mobilités!$A$3:$U$209,20,0)/VLOOKUP($A95,Mobilités!$A$3:$U$209,21,0)</f>
        <v>0.3624638062648067</v>
      </c>
      <c r="U95" s="142"/>
      <c r="V95" s="142"/>
      <c r="W95" s="142"/>
      <c r="X95" s="142"/>
      <c r="Y95" s="142"/>
      <c r="Z95" s="142"/>
      <c r="AA95" s="142"/>
      <c r="AB95" s="142"/>
      <c r="AC95" s="142"/>
      <c r="AD95" s="142"/>
      <c r="AE95" s="142"/>
      <c r="AF95" s="142"/>
      <c r="AG95" s="142"/>
    </row>
    <row r="96" spans="1:33" s="53" customFormat="1" ht="14.25" customHeight="1">
      <c r="A96" s="57">
        <v>2</v>
      </c>
      <c r="B96" s="60" t="s">
        <v>248</v>
      </c>
      <c r="C96" s="140" t="str">
        <f>VLOOKUP($A96,'Caractéristiques des enquêtes'!$A$2:$C$210,3,0)</f>
        <v>EMD</v>
      </c>
      <c r="D96" s="61">
        <v>1976</v>
      </c>
      <c r="E96" s="62">
        <v>1029000</v>
      </c>
      <c r="F96" s="63">
        <v>22</v>
      </c>
      <c r="G96" s="116" t="s">
        <v>538</v>
      </c>
      <c r="H96" s="94">
        <f>VLOOKUP($A96,Mobilités!$A$3:$U$209,8,0)/VLOOKUP($A96,Mobilités!$A$3:$U$209,21,0)</f>
        <v>0.4551784160139251</v>
      </c>
      <c r="I96" s="94">
        <f>VLOOKUP($A96,Mobilités!$A$3:$U$209,9,0)/VLOOKUP($A96,Mobilités!$A$3:$U$209,21,0)</f>
        <v>0.025529445894981143</v>
      </c>
      <c r="J96" s="94">
        <f>VLOOKUP($A96,Mobilités!$A$3:$U$209,10,0)/VLOOKUP($A96,Mobilités!$A$3:$U$209,21,0)</f>
        <v>0.099796924862199</v>
      </c>
      <c r="K96" s="94">
        <f>VLOOKUP($A96,Mobilités!$A$3:$U$209,11,0)/VLOOKUP($A96,Mobilités!$A$3:$U$209,21,0)</f>
        <v>0.010443864229765011</v>
      </c>
      <c r="L96" s="94">
        <f>VLOOKUP($A96,Mobilités!$A$3:$U$209,12,0)/VLOOKUP($A96,Mobilités!$A$3:$U$209,21,0)</f>
        <v>0.030461270670147953</v>
      </c>
      <c r="M96" s="94">
        <f>VLOOKUP($A96,Mobilités!$A$3:$U$209,13,0)/VLOOKUP($A96,Mobilités!$A$3:$U$209,21,0)</f>
        <v>0.285175514940528</v>
      </c>
      <c r="N96" s="94">
        <f>VLOOKUP($A96,Mobilités!$A$3:$U$209,14,0)/VLOOKUP($A96,Mobilités!$A$3:$U$209,21,0)</f>
        <v>0.09080359733101247</v>
      </c>
      <c r="O96" s="94">
        <f>VLOOKUP($A96,Mobilités!$A$3:$U$209,15,0)/VLOOKUP($A96,Mobilités!$A$3:$U$209,21,0)</f>
        <v>0.002610966057441253</v>
      </c>
      <c r="P96" s="94">
        <f>VLOOKUP($A96,Mobilités!$A$3:$U$209,16,0)/VLOOKUP($A96,Mobilités!$A$3:$U$209,21,0)</f>
        <v>0.4807078619089063</v>
      </c>
      <c r="Q96" s="94">
        <f>VLOOKUP($A96,Mobilités!$A$3:$U$209,17,0)/VLOOKUP($A96,Mobilités!$A$3:$U$209,21,0)</f>
        <v>0.11024078909196403</v>
      </c>
      <c r="R96" s="94">
        <f>VLOOKUP($A96,Mobilités!$A$3:$U$209,18,0)/VLOOKUP($A96,Mobilités!$A$3:$U$209,21,0)</f>
        <v>0.37597911227154046</v>
      </c>
      <c r="S96" s="94">
        <f>VLOOKUP($A96,Mobilités!$A$3:$U$209,19,0)/VLOOKUP($A96,Mobilités!$A$3:$U$209,21,0)</f>
        <v>0.5448215839860748</v>
      </c>
      <c r="T96" s="94">
        <f>VLOOKUP($A96,Mobilités!$A$3:$U$209,20,0)/VLOOKUP($A96,Mobilités!$A$3:$U$209,21,0)</f>
        <v>0.6240208877284594</v>
      </c>
      <c r="U96" s="142"/>
      <c r="V96" s="142"/>
      <c r="W96" s="142"/>
      <c r="X96" s="142"/>
      <c r="Y96" s="142"/>
      <c r="Z96" s="142"/>
      <c r="AA96" s="142"/>
      <c r="AB96" s="142"/>
      <c r="AC96" s="142"/>
      <c r="AD96" s="142"/>
      <c r="AE96" s="142"/>
      <c r="AF96" s="142"/>
      <c r="AG96" s="142"/>
    </row>
    <row r="97" spans="1:33" s="53" customFormat="1" ht="14.25" customHeight="1">
      <c r="A97" s="57">
        <v>21</v>
      </c>
      <c r="B97" s="60" t="s">
        <v>251</v>
      </c>
      <c r="C97" s="140" t="str">
        <f>VLOOKUP($A97,'Caractéristiques des enquêtes'!$A$2:$C$210,3,0)</f>
        <v>EMD</v>
      </c>
      <c r="D97" s="61">
        <v>1986</v>
      </c>
      <c r="E97" s="62">
        <v>1088000</v>
      </c>
      <c r="F97" s="63">
        <v>71</v>
      </c>
      <c r="G97" s="116" t="s">
        <v>538</v>
      </c>
      <c r="H97" s="94">
        <f>VLOOKUP($A97,Mobilités!$A$3:$U$209,8,0)/VLOOKUP($A97,Mobilités!$A$3:$U$209,21,0)</f>
        <v>0.34510285538839425</v>
      </c>
      <c r="I97" s="94">
        <f>VLOOKUP($A97,Mobilités!$A$3:$U$209,9,0)/VLOOKUP($A97,Mobilités!$A$3:$U$209,21,0)</f>
        <v>0.01013202333435677</v>
      </c>
      <c r="J97" s="94">
        <f>VLOOKUP($A97,Mobilités!$A$3:$U$209,10,0)/VLOOKUP($A97,Mobilités!$A$3:$U$209,21,0)</f>
        <v>0.12926005526558182</v>
      </c>
      <c r="K97" s="94">
        <f>VLOOKUP($A97,Mobilités!$A$3:$U$209,11,0)/VLOOKUP($A97,Mobilités!$A$3:$U$209,21,0)</f>
        <v>0.01381639545594105</v>
      </c>
      <c r="L97" s="94">
        <f>VLOOKUP($A97,Mobilités!$A$3:$U$209,12,0)/VLOOKUP($A97,Mobilités!$A$3:$U$209,21,0)</f>
        <v>0.008903899293828677</v>
      </c>
      <c r="M97" s="94">
        <f>VLOOKUP($A97,Mobilités!$A$3:$U$209,13,0)/VLOOKUP($A97,Mobilités!$A$3:$U$209,21,0)</f>
        <v>0.37089346023948416</v>
      </c>
      <c r="N97" s="94">
        <f>VLOOKUP($A97,Mobilités!$A$3:$U$209,14,0)/VLOOKUP($A97,Mobilités!$A$3:$U$209,21,0)</f>
        <v>0.11360147374884863</v>
      </c>
      <c r="O97" s="94">
        <f>VLOOKUP($A97,Mobilités!$A$3:$U$209,15,0)/VLOOKUP($A97,Mobilités!$A$3:$U$209,21,0)</f>
        <v>0.008289837273564629</v>
      </c>
      <c r="P97" s="94">
        <f>VLOOKUP($A97,Mobilités!$A$3:$U$209,16,0)/VLOOKUP($A97,Mobilités!$A$3:$U$209,21,0)</f>
        <v>0.355234878722751</v>
      </c>
      <c r="Q97" s="94">
        <f>VLOOKUP($A97,Mobilités!$A$3:$U$209,17,0)/VLOOKUP($A97,Mobilités!$A$3:$U$209,21,0)</f>
        <v>0.14307645072152286</v>
      </c>
      <c r="R97" s="94">
        <f>VLOOKUP($A97,Mobilités!$A$3:$U$209,18,0)/VLOOKUP($A97,Mobilités!$A$3:$U$209,21,0)</f>
        <v>0.48449493398833277</v>
      </c>
      <c r="S97" s="94">
        <f>VLOOKUP($A97,Mobilités!$A$3:$U$209,19,0)/VLOOKUP($A97,Mobilités!$A$3:$U$209,21,0)</f>
        <v>0.6548971446116058</v>
      </c>
      <c r="T97" s="94">
        <f>VLOOKUP($A97,Mobilités!$A$3:$U$209,20,0)/VLOOKUP($A97,Mobilités!$A$3:$U$209,21,0)</f>
        <v>0.5155050660116672</v>
      </c>
      <c r="U97" s="142"/>
      <c r="V97" s="142"/>
      <c r="W97" s="142"/>
      <c r="X97" s="142"/>
      <c r="Y97" s="142"/>
      <c r="Z97" s="142"/>
      <c r="AA97" s="142"/>
      <c r="AB97" s="142"/>
      <c r="AC97" s="142"/>
      <c r="AD97" s="142"/>
      <c r="AE97" s="142"/>
      <c r="AF97" s="142"/>
      <c r="AG97" s="142"/>
    </row>
    <row r="98" spans="1:33" s="53" customFormat="1" ht="14.25" customHeight="1">
      <c r="A98" s="57">
        <v>48</v>
      </c>
      <c r="B98" s="60" t="s">
        <v>251</v>
      </c>
      <c r="C98" s="140" t="str">
        <f>VLOOKUP($A98,'Caractéristiques des enquêtes'!$A$2:$C$210,3,0)</f>
        <v>EMD</v>
      </c>
      <c r="D98" s="61">
        <v>1995</v>
      </c>
      <c r="E98" s="62">
        <v>1201000</v>
      </c>
      <c r="F98" s="63">
        <v>99</v>
      </c>
      <c r="G98" s="116" t="s">
        <v>538</v>
      </c>
      <c r="H98" s="94">
        <f>VLOOKUP($A98,Mobilités!$A$3:$U$209,8,0)/VLOOKUP($A98,Mobilités!$A$3:$U$209,21,0)</f>
        <v>0.31415198237885467</v>
      </c>
      <c r="I98" s="94">
        <f>VLOOKUP($A98,Mobilités!$A$3:$U$209,9,0)/VLOOKUP($A98,Mobilités!$A$3:$U$209,21,0)</f>
        <v>0.006883259911894274</v>
      </c>
      <c r="J98" s="94">
        <f>VLOOKUP($A98,Mobilités!$A$3:$U$209,10,0)/VLOOKUP($A98,Mobilités!$A$3:$U$209,21,0)</f>
        <v>0.12417400881057271</v>
      </c>
      <c r="K98" s="94">
        <f>VLOOKUP($A98,Mobilités!$A$3:$U$209,11,0)/VLOOKUP($A98,Mobilités!$A$3:$U$209,21,0)</f>
        <v>0.01183920704845815</v>
      </c>
      <c r="L98" s="94">
        <f>VLOOKUP($A98,Mobilités!$A$3:$U$209,12,0)/VLOOKUP($A98,Mobilités!$A$3:$U$209,21,0)</f>
        <v>0.005506607929515419</v>
      </c>
      <c r="M98" s="94">
        <f>VLOOKUP($A98,Mobilités!$A$3:$U$209,13,0)/VLOOKUP($A98,Mobilités!$A$3:$U$209,21,0)</f>
        <v>0.4116189427312776</v>
      </c>
      <c r="N98" s="94">
        <f>VLOOKUP($A98,Mobilités!$A$3:$U$209,14,0)/VLOOKUP($A98,Mobilités!$A$3:$U$209,21,0)</f>
        <v>0.11894273127753305</v>
      </c>
      <c r="O98" s="94">
        <f>VLOOKUP($A98,Mobilités!$A$3:$U$209,15,0)/VLOOKUP($A98,Mobilités!$A$3:$U$209,21,0)</f>
        <v>0.006883259911894274</v>
      </c>
      <c r="P98" s="94">
        <f>VLOOKUP($A98,Mobilités!$A$3:$U$209,16,0)/VLOOKUP($A98,Mobilités!$A$3:$U$209,21,0)</f>
        <v>0.3210352422907489</v>
      </c>
      <c r="Q98" s="94">
        <f>VLOOKUP($A98,Mobilités!$A$3:$U$209,17,0)/VLOOKUP($A98,Mobilités!$A$3:$U$209,21,0)</f>
        <v>0.13601321585903084</v>
      </c>
      <c r="R98" s="94">
        <f>VLOOKUP($A98,Mobilités!$A$3:$U$209,18,0)/VLOOKUP($A98,Mobilités!$A$3:$U$209,21,0)</f>
        <v>0.5305616740088106</v>
      </c>
      <c r="S98" s="94">
        <f>VLOOKUP($A98,Mobilités!$A$3:$U$209,19,0)/VLOOKUP($A98,Mobilités!$A$3:$U$209,21,0)</f>
        <v>0.6858480176211453</v>
      </c>
      <c r="T98" s="94">
        <f>VLOOKUP($A98,Mobilités!$A$3:$U$209,20,0)/VLOOKUP($A98,Mobilités!$A$3:$U$209,21,0)</f>
        <v>0.4694383259911895</v>
      </c>
      <c r="U98" s="142"/>
      <c r="V98" s="142"/>
      <c r="W98" s="142"/>
      <c r="X98" s="142"/>
      <c r="Y98" s="142"/>
      <c r="Z98" s="142"/>
      <c r="AA98" s="142"/>
      <c r="AB98" s="142"/>
      <c r="AC98" s="142"/>
      <c r="AD98" s="142"/>
      <c r="AE98" s="142"/>
      <c r="AF98" s="142"/>
      <c r="AG98" s="142"/>
    </row>
    <row r="99" spans="1:33" s="53" customFormat="1" ht="14.25" customHeight="1">
      <c r="A99" s="57">
        <v>91</v>
      </c>
      <c r="B99" s="60" t="s">
        <v>251</v>
      </c>
      <c r="C99" s="140" t="str">
        <f>VLOOKUP($A99,'Caractéristiques des enquêtes'!$A$2:$C$210,3,0)</f>
        <v>EMD</v>
      </c>
      <c r="D99" s="61">
        <v>2006</v>
      </c>
      <c r="E99" s="62">
        <v>1243000</v>
      </c>
      <c r="F99" s="63">
        <v>72</v>
      </c>
      <c r="G99" s="116" t="s">
        <v>538</v>
      </c>
      <c r="H99" s="94">
        <f>VLOOKUP($A99,Mobilités!$A$3:$U$209,8,0)/VLOOKUP($A99,Mobilités!$A$3:$U$209,21,0)</f>
        <v>0.325457767277023</v>
      </c>
      <c r="I99" s="94">
        <f>VLOOKUP($A99,Mobilités!$A$3:$U$209,9,0)/VLOOKUP($A99,Mobilités!$A$3:$U$209,21,0)</f>
        <v>0.01683402244536326</v>
      </c>
      <c r="J99" s="94">
        <f>VLOOKUP($A99,Mobilités!$A$3:$U$209,10,0)/VLOOKUP($A99,Mobilités!$A$3:$U$209,21,0)</f>
        <v>0.1432368576491435</v>
      </c>
      <c r="K99" s="94">
        <f>VLOOKUP($A99,Mobilités!$A$3:$U$209,11,0)/VLOOKUP($A99,Mobilités!$A$3:$U$209,21,0)</f>
        <v>0.009746012994683993</v>
      </c>
      <c r="L99" s="94">
        <f>VLOOKUP($A99,Mobilités!$A$3:$U$209,12,0)/VLOOKUP($A99,Mobilités!$A$3:$U$209,21,0)</f>
        <v>0.005020673360897815</v>
      </c>
      <c r="M99" s="94">
        <f>VLOOKUP($A99,Mobilités!$A$3:$U$209,13,0)/VLOOKUP($A99,Mobilités!$A$3:$U$209,21,0)</f>
        <v>0.3815711754282339</v>
      </c>
      <c r="N99" s="94">
        <f>VLOOKUP($A99,Mobilités!$A$3:$U$209,14,0)/VLOOKUP($A99,Mobilités!$A$3:$U$209,21,0)</f>
        <v>0.11015948021264028</v>
      </c>
      <c r="O99" s="94">
        <f>VLOOKUP($A99,Mobilités!$A$3:$U$209,15,0)/VLOOKUP($A99,Mobilités!$A$3:$U$209,21,0)</f>
        <v>0.007974010632014175</v>
      </c>
      <c r="P99" s="94">
        <f>VLOOKUP($A99,Mobilités!$A$3:$U$209,16,0)/VLOOKUP($A99,Mobilités!$A$3:$U$209,21,0)</f>
        <v>0.3422917897223863</v>
      </c>
      <c r="Q99" s="94">
        <f>VLOOKUP($A99,Mobilités!$A$3:$U$209,17,0)/VLOOKUP($A99,Mobilités!$A$3:$U$209,21,0)</f>
        <v>0.1529828706438275</v>
      </c>
      <c r="R99" s="94">
        <f>VLOOKUP($A99,Mobilités!$A$3:$U$209,18,0)/VLOOKUP($A99,Mobilités!$A$3:$U$209,21,0)</f>
        <v>0.4917306556408742</v>
      </c>
      <c r="S99" s="94">
        <f>VLOOKUP($A99,Mobilités!$A$3:$U$209,19,0)/VLOOKUP($A99,Mobilités!$A$3:$U$209,21,0)</f>
        <v>0.6745422327229769</v>
      </c>
      <c r="T99" s="94">
        <f>VLOOKUP($A99,Mobilités!$A$3:$U$209,20,0)/VLOOKUP($A99,Mobilités!$A$3:$U$209,21,0)</f>
        <v>0.5082693443591259</v>
      </c>
      <c r="U99" s="142"/>
      <c r="V99" s="142"/>
      <c r="W99" s="142"/>
      <c r="X99" s="142"/>
      <c r="Y99" s="142"/>
      <c r="Z99" s="142"/>
      <c r="AA99" s="142"/>
      <c r="AB99" s="142"/>
      <c r="AC99" s="142"/>
      <c r="AD99" s="142"/>
      <c r="AE99" s="142"/>
      <c r="AF99" s="142"/>
      <c r="AG99" s="142"/>
    </row>
    <row r="100" spans="1:33" s="53" customFormat="1" ht="14.25" customHeight="1">
      <c r="A100" s="57">
        <v>161</v>
      </c>
      <c r="B100" s="60" t="s">
        <v>489</v>
      </c>
      <c r="C100" s="140" t="str">
        <f>VLOOKUP($A100,'Caractéristiques des enquêtes'!$A$2:$C$210,3,0)</f>
        <v>EDGT</v>
      </c>
      <c r="D100" s="61">
        <v>2015</v>
      </c>
      <c r="E100" s="62">
        <v>1349000</v>
      </c>
      <c r="F100" s="63">
        <v>83</v>
      </c>
      <c r="G100" s="116" t="s">
        <v>538</v>
      </c>
      <c r="H100" s="94">
        <f>VLOOKUP($A100,Mobilités!$A$3:$U$209,8,0)/VLOOKUP($A100,Mobilités!$A$3:$U$209,21,0)</f>
        <v>0.34076633165829145</v>
      </c>
      <c r="I100" s="94">
        <f>VLOOKUP($A100,Mobilités!$A$3:$U$209,9,0)/VLOOKUP($A100,Mobilités!$A$3:$U$209,21,0)</f>
        <v>0.016331658291457288</v>
      </c>
      <c r="J100" s="94">
        <f>VLOOKUP($A100,Mobilités!$A$3:$U$209,10,0)/VLOOKUP($A100,Mobilités!$A$3:$U$209,21,0)</f>
        <v>0.17902010050251257</v>
      </c>
      <c r="K100" s="94">
        <f>VLOOKUP($A100,Mobilités!$A$3:$U$209,11,0)/VLOOKUP($A100,Mobilités!$A$3:$U$209,21,0)</f>
        <v>0.007223618090452262</v>
      </c>
      <c r="L100" s="94">
        <f>VLOOKUP($A100,Mobilités!$A$3:$U$209,12,0)/VLOOKUP($A100,Mobilités!$A$3:$U$209,21,0)</f>
        <v>0.00628140703517588</v>
      </c>
      <c r="M100" s="94">
        <f>VLOOKUP($A100,Mobilités!$A$3:$U$209,13,0)/VLOOKUP($A100,Mobilités!$A$3:$U$209,21,0)</f>
        <v>0.346105527638191</v>
      </c>
      <c r="N100" s="94">
        <f>VLOOKUP($A100,Mobilités!$A$3:$U$209,14,0)/VLOOKUP($A100,Mobilités!$A$3:$U$209,21,0)</f>
        <v>0.09265075376884423</v>
      </c>
      <c r="O100" s="94">
        <f>VLOOKUP($A100,Mobilités!$A$3:$U$209,15,0)/VLOOKUP($A100,Mobilités!$A$3:$U$209,21,0)</f>
        <v>0.011620603015075377</v>
      </c>
      <c r="P100" s="94">
        <f>VLOOKUP($A100,Mobilités!$A$3:$U$209,16,0)/VLOOKUP($A100,Mobilités!$A$3:$U$209,21,0)</f>
        <v>0.3570979899497488</v>
      </c>
      <c r="Q100" s="94">
        <f>VLOOKUP($A100,Mobilités!$A$3:$U$209,17,0)/VLOOKUP($A100,Mobilités!$A$3:$U$209,21,0)</f>
        <v>0.18624371859296482</v>
      </c>
      <c r="R100" s="94">
        <f>VLOOKUP($A100,Mobilités!$A$3:$U$209,18,0)/VLOOKUP($A100,Mobilités!$A$3:$U$209,21,0)</f>
        <v>0.4387562814070352</v>
      </c>
      <c r="S100" s="94">
        <f>VLOOKUP($A100,Mobilités!$A$3:$U$209,19,0)/VLOOKUP($A100,Mobilités!$A$3:$U$209,21,0)</f>
        <v>0.6592336683417087</v>
      </c>
      <c r="T100" s="94">
        <f>VLOOKUP($A100,Mobilités!$A$3:$U$209,20,0)/VLOOKUP($A100,Mobilités!$A$3:$U$209,21,0)</f>
        <v>0.5612437185929647</v>
      </c>
      <c r="U100" s="142"/>
      <c r="V100" s="142"/>
      <c r="W100" s="142"/>
      <c r="X100" s="142"/>
      <c r="Y100" s="142"/>
      <c r="Z100" s="142"/>
      <c r="AA100" s="142"/>
      <c r="AB100" s="142"/>
      <c r="AC100" s="142"/>
      <c r="AD100" s="142"/>
      <c r="AE100" s="142"/>
      <c r="AF100" s="142"/>
      <c r="AG100" s="142"/>
    </row>
    <row r="101" spans="1:33" s="53" customFormat="1" ht="14.25" customHeight="1">
      <c r="A101" s="57">
        <v>158</v>
      </c>
      <c r="B101" s="60" t="s">
        <v>476</v>
      </c>
      <c r="C101" s="140" t="str">
        <f>VLOOKUP($A101,'Caractéristiques des enquêtes'!$A$2:$C$210,3,0)</f>
        <v>EDGT</v>
      </c>
      <c r="D101" s="61">
        <v>2015</v>
      </c>
      <c r="E101" s="62">
        <v>1541900</v>
      </c>
      <c r="F101" s="63">
        <v>123</v>
      </c>
      <c r="G101" s="116" t="s">
        <v>538</v>
      </c>
      <c r="H101" s="94">
        <f>VLOOKUP($A101,Mobilités!$A$3:$U$209,8,0)/VLOOKUP($A101,Mobilités!$A$3:$U$209,21,0)</f>
        <v>0.32228075612023555</v>
      </c>
      <c r="I101" s="94">
        <f>VLOOKUP($A101,Mobilités!$A$3:$U$209,9,0)/VLOOKUP($A101,Mobilités!$A$3:$U$209,21,0)</f>
        <v>0.014874496436318564</v>
      </c>
      <c r="J101" s="94">
        <f>VLOOKUP($A101,Mobilités!$A$3:$U$209,10,0)/VLOOKUP($A101,Mobilités!$A$3:$U$209,21,0)</f>
        <v>0.16114037806011777</v>
      </c>
      <c r="K101" s="94">
        <f>VLOOKUP($A101,Mobilités!$A$3:$U$209,11,0)/VLOOKUP($A101,Mobilités!$A$3:$U$209,21,0)</f>
        <v>0.010226216299969013</v>
      </c>
      <c r="L101" s="94">
        <f>VLOOKUP($A101,Mobilités!$A$3:$U$209,12,0)/VLOOKUP($A101,Mobilités!$A$3:$U$209,21,0)</f>
        <v>0.005887821506042765</v>
      </c>
      <c r="M101" s="94">
        <f>VLOOKUP($A101,Mobilités!$A$3:$U$209,13,0)/VLOOKUP($A101,Mobilités!$A$3:$U$209,21,0)</f>
        <v>0.3715525255655408</v>
      </c>
      <c r="N101" s="94">
        <f>VLOOKUP($A101,Mobilités!$A$3:$U$209,14,0)/VLOOKUP($A101,Mobilités!$A$3:$U$209,21,0)</f>
        <v>0.10133250697242022</v>
      </c>
      <c r="O101" s="94">
        <f>VLOOKUP($A101,Mobilités!$A$3:$U$209,15,0)/VLOOKUP($A101,Mobilités!$A$3:$U$209,21,0)</f>
        <v>0.012705299039355439</v>
      </c>
      <c r="P101" s="94">
        <f>VLOOKUP($A101,Mobilités!$A$3:$U$209,16,0)/VLOOKUP($A101,Mobilités!$A$3:$U$209,21,0)</f>
        <v>0.3371552525565541</v>
      </c>
      <c r="Q101" s="94">
        <f>VLOOKUP($A101,Mobilités!$A$3:$U$209,17,0)/VLOOKUP($A101,Mobilités!$A$3:$U$209,21,0)</f>
        <v>0.17136659436008678</v>
      </c>
      <c r="R101" s="94">
        <f>VLOOKUP($A101,Mobilités!$A$3:$U$209,18,0)/VLOOKUP($A101,Mobilités!$A$3:$U$209,21,0)</f>
        <v>0.472885032537961</v>
      </c>
      <c r="S101" s="94">
        <f>VLOOKUP($A101,Mobilités!$A$3:$U$209,19,0)/VLOOKUP($A101,Mobilités!$A$3:$U$209,21,0)</f>
        <v>0.6777192438797646</v>
      </c>
      <c r="T101" s="94">
        <f>VLOOKUP($A101,Mobilités!$A$3:$U$209,20,0)/VLOOKUP($A101,Mobilités!$A$3:$U$209,21,0)</f>
        <v>0.527114967462039</v>
      </c>
      <c r="U101" s="142"/>
      <c r="V101" s="142"/>
      <c r="W101" s="142"/>
      <c r="X101" s="142"/>
      <c r="Y101" s="142"/>
      <c r="Z101" s="142"/>
      <c r="AA101" s="142"/>
      <c r="AB101" s="142"/>
      <c r="AC101" s="142"/>
      <c r="AD101" s="142"/>
      <c r="AE101" s="142"/>
      <c r="AF101" s="142"/>
      <c r="AG101" s="142"/>
    </row>
    <row r="102" spans="1:33" s="53" customFormat="1" ht="14.25" customHeight="1">
      <c r="A102" s="57">
        <v>159</v>
      </c>
      <c r="B102" s="60" t="s">
        <v>477</v>
      </c>
      <c r="C102" s="140" t="str">
        <f>VLOOKUP($A102,'Caractéristiques des enquêtes'!$A$2:$C$210,3,0)</f>
        <v>EDGT</v>
      </c>
      <c r="D102" s="61">
        <v>2015</v>
      </c>
      <c r="E102" s="62">
        <v>750100</v>
      </c>
      <c r="F102" s="63">
        <v>446</v>
      </c>
      <c r="G102" s="116" t="s">
        <v>538</v>
      </c>
      <c r="H102" s="94">
        <f>VLOOKUP($A102,Mobilités!$A$3:$U$209,8,0)/VLOOKUP($A102,Mobilités!$A$3:$U$209,21,0)</f>
        <v>0.26096931459707484</v>
      </c>
      <c r="I102" s="94">
        <f>VLOOKUP($A102,Mobilités!$A$3:$U$209,9,0)/VLOOKUP($A102,Mobilités!$A$3:$U$209,21,0)</f>
        <v>0.008890163464295955</v>
      </c>
      <c r="J102" s="94">
        <f>VLOOKUP($A102,Mobilités!$A$3:$U$209,10,0)/VLOOKUP($A102,Mobilités!$A$3:$U$209,21,0)</f>
        <v>0.01605965012905076</v>
      </c>
      <c r="K102" s="94">
        <f>VLOOKUP($A102,Mobilités!$A$3:$U$209,11,0)/VLOOKUP($A102,Mobilités!$A$3:$U$209,21,0)</f>
        <v>0.04846572985374247</v>
      </c>
      <c r="L102" s="94">
        <f>VLOOKUP($A102,Mobilités!$A$3:$U$209,12,0)/VLOOKUP($A102,Mobilités!$A$3:$U$209,21,0)</f>
        <v>0.00401491253226269</v>
      </c>
      <c r="M102" s="94">
        <f>VLOOKUP($A102,Mobilités!$A$3:$U$209,13,0)/VLOOKUP($A102,Mobilités!$A$3:$U$209,21,0)</f>
        <v>0.5193576139948379</v>
      </c>
      <c r="N102" s="94">
        <f>VLOOKUP($A102,Mobilités!$A$3:$U$209,14,0)/VLOOKUP($A102,Mobilités!$A$3:$U$209,21,0)</f>
        <v>0.13249211356466878</v>
      </c>
      <c r="O102" s="94">
        <f>VLOOKUP($A102,Mobilités!$A$3:$U$209,15,0)/VLOOKUP($A102,Mobilités!$A$3:$U$209,21,0)</f>
        <v>0.009750501864066534</v>
      </c>
      <c r="P102" s="94">
        <f>VLOOKUP($A102,Mobilités!$A$3:$U$209,16,0)/VLOOKUP($A102,Mobilités!$A$3:$U$209,21,0)</f>
        <v>0.26985947806137084</v>
      </c>
      <c r="Q102" s="94">
        <f>VLOOKUP($A102,Mobilités!$A$3:$U$209,17,0)/VLOOKUP($A102,Mobilités!$A$3:$U$209,21,0)</f>
        <v>0.06452537998279323</v>
      </c>
      <c r="R102" s="94">
        <f>VLOOKUP($A102,Mobilités!$A$3:$U$209,18,0)/VLOOKUP($A102,Mobilités!$A$3:$U$209,21,0)</f>
        <v>0.6518497275595068</v>
      </c>
      <c r="S102" s="94">
        <f>VLOOKUP($A102,Mobilités!$A$3:$U$209,19,0)/VLOOKUP($A102,Mobilités!$A$3:$U$209,21,0)</f>
        <v>0.7390306854029252</v>
      </c>
      <c r="T102" s="94">
        <f>VLOOKUP($A102,Mobilités!$A$3:$U$209,20,0)/VLOOKUP($A102,Mobilités!$A$3:$U$209,21,0)</f>
        <v>0.34815027244049324</v>
      </c>
      <c r="U102" s="142"/>
      <c r="V102" s="142"/>
      <c r="W102" s="142"/>
      <c r="X102" s="142"/>
      <c r="Y102" s="142"/>
      <c r="Z102" s="142"/>
      <c r="AA102" s="142"/>
      <c r="AB102" s="142"/>
      <c r="AC102" s="142"/>
      <c r="AD102" s="142"/>
      <c r="AE102" s="142"/>
      <c r="AF102" s="142"/>
      <c r="AG102" s="142"/>
    </row>
    <row r="103" spans="1:33" s="53" customFormat="1" ht="14.25" customHeight="1">
      <c r="A103" s="57">
        <v>160</v>
      </c>
      <c r="B103" s="60" t="s">
        <v>478</v>
      </c>
      <c r="C103" s="140" t="str">
        <f>VLOOKUP($A103,'Caractéristiques des enquêtes'!$A$2:$C$210,3,0)</f>
        <v>EDGT</v>
      </c>
      <c r="D103" s="61">
        <v>2015</v>
      </c>
      <c r="E103" s="62">
        <v>2292000</v>
      </c>
      <c r="F103" s="63">
        <v>569</v>
      </c>
      <c r="G103" s="116" t="s">
        <v>538</v>
      </c>
      <c r="H103" s="94">
        <f>VLOOKUP($A103,Mobilités!$A$3:$U$209,8,0)/VLOOKUP($A103,Mobilités!$A$3:$U$209,21,0)</f>
        <v>0.3012084592145015</v>
      </c>
      <c r="I103" s="94">
        <f>VLOOKUP($A103,Mobilités!$A$3:$U$209,9,0)/VLOOKUP($A103,Mobilités!$A$3:$U$209,21,0)</f>
        <v>0.012688821752265862</v>
      </c>
      <c r="J103" s="94">
        <f>VLOOKUP($A103,Mobilités!$A$3:$U$209,10,0)/VLOOKUP($A103,Mobilités!$A$3:$U$209,21,0)</f>
        <v>0.11117824773413897</v>
      </c>
      <c r="K103" s="94">
        <f>VLOOKUP($A103,Mobilités!$A$3:$U$209,11,0)/VLOOKUP($A103,Mobilités!$A$3:$U$209,21,0)</f>
        <v>0.023262839879154076</v>
      </c>
      <c r="L103" s="94">
        <f>VLOOKUP($A103,Mobilités!$A$3:$U$209,12,0)/VLOOKUP($A103,Mobilités!$A$3:$U$209,21,0)</f>
        <v>0.00513595166163142</v>
      </c>
      <c r="M103" s="94">
        <f>VLOOKUP($A103,Mobilités!$A$3:$U$209,13,0)/VLOOKUP($A103,Mobilités!$A$3:$U$209,21,0)</f>
        <v>0.4226586102719033</v>
      </c>
      <c r="N103" s="94">
        <f>VLOOKUP($A103,Mobilités!$A$3:$U$209,14,0)/VLOOKUP($A103,Mobilités!$A$3:$U$209,21,0)</f>
        <v>0.11208459214501511</v>
      </c>
      <c r="O103" s="94">
        <f>VLOOKUP($A103,Mobilités!$A$3:$U$209,15,0)/VLOOKUP($A103,Mobilités!$A$3:$U$209,21,0)</f>
        <v>0.011782477341389729</v>
      </c>
      <c r="P103" s="94">
        <f>VLOOKUP($A103,Mobilités!$A$3:$U$209,16,0)/VLOOKUP($A103,Mobilités!$A$3:$U$209,21,0)</f>
        <v>0.31389728096676733</v>
      </c>
      <c r="Q103" s="94">
        <f>VLOOKUP($A103,Mobilités!$A$3:$U$209,17,0)/VLOOKUP($A103,Mobilités!$A$3:$U$209,21,0)</f>
        <v>0.13444108761329304</v>
      </c>
      <c r="R103" s="94">
        <f>VLOOKUP($A103,Mobilités!$A$3:$U$209,18,0)/VLOOKUP($A103,Mobilités!$A$3:$U$209,21,0)</f>
        <v>0.5347432024169184</v>
      </c>
      <c r="S103" s="94">
        <f>VLOOKUP($A103,Mobilités!$A$3:$U$209,19,0)/VLOOKUP($A103,Mobilités!$A$3:$U$209,21,0)</f>
        <v>0.6987915407854985</v>
      </c>
      <c r="T103" s="94">
        <f>VLOOKUP($A103,Mobilités!$A$3:$U$209,20,0)/VLOOKUP($A103,Mobilités!$A$3:$U$209,21,0)</f>
        <v>0.4652567975830816</v>
      </c>
      <c r="U103" s="142"/>
      <c r="V103" s="142"/>
      <c r="W103" s="142"/>
      <c r="X103" s="142"/>
      <c r="Y103" s="142"/>
      <c r="Z103" s="142"/>
      <c r="AA103" s="142"/>
      <c r="AB103" s="142"/>
      <c r="AC103" s="142"/>
      <c r="AD103" s="142"/>
      <c r="AE103" s="142"/>
      <c r="AF103" s="142"/>
      <c r="AG103" s="142"/>
    </row>
    <row r="104" spans="1:33" s="53" customFormat="1" ht="14.25" customHeight="1">
      <c r="A104" s="57">
        <v>3</v>
      </c>
      <c r="B104" s="60" t="s">
        <v>255</v>
      </c>
      <c r="C104" s="140" t="str">
        <f>VLOOKUP($A104,'Caractéristiques des enquêtes'!$A$2:$C$210,3,0)</f>
        <v>EMD</v>
      </c>
      <c r="D104" s="61">
        <v>1976</v>
      </c>
      <c r="E104" s="62">
        <v>930000</v>
      </c>
      <c r="F104" s="63">
        <v>7</v>
      </c>
      <c r="G104" s="116" t="s">
        <v>538</v>
      </c>
      <c r="H104" s="94">
        <f>VLOOKUP($A104,Mobilités!$A$3:$U$209,8,0)/VLOOKUP($A104,Mobilités!$A$3:$U$209,21,0)</f>
        <v>0.5214348206474191</v>
      </c>
      <c r="I104" s="94">
        <f>VLOOKUP($A104,Mobilités!$A$3:$U$209,9,0)/VLOOKUP($A104,Mobilités!$A$3:$U$209,21,0)</f>
        <v>0.006124234470691164</v>
      </c>
      <c r="J104" s="94">
        <f>VLOOKUP($A104,Mobilités!$A$3:$U$209,10,0)/VLOOKUP($A104,Mobilités!$A$3:$U$209,21,0)</f>
        <v>0.07699037620297464</v>
      </c>
      <c r="K104" s="94">
        <f>VLOOKUP($A104,Mobilités!$A$3:$U$209,11,0)/VLOOKUP($A104,Mobilités!$A$3:$U$209,21,0)</f>
        <v>0.01079031787693205</v>
      </c>
      <c r="L104" s="94">
        <f>VLOOKUP($A104,Mobilités!$A$3:$U$209,12,0)/VLOOKUP($A104,Mobilités!$A$3:$U$209,21,0)</f>
        <v>0.046369203849518814</v>
      </c>
      <c r="M104" s="94">
        <f>VLOOKUP($A104,Mobilités!$A$3:$U$209,13,0)/VLOOKUP($A104,Mobilités!$A$3:$U$209,21,0)</f>
        <v>0.23067949839603386</v>
      </c>
      <c r="N104" s="94">
        <f>VLOOKUP($A104,Mobilités!$A$3:$U$209,14,0)/VLOOKUP($A104,Mobilités!$A$3:$U$209,21,0)</f>
        <v>0.09857101195683873</v>
      </c>
      <c r="O104" s="94">
        <f>VLOOKUP($A104,Mobilités!$A$3:$U$209,15,0)/VLOOKUP($A104,Mobilités!$A$3:$U$209,21,0)</f>
        <v>0.009040536599591718</v>
      </c>
      <c r="P104" s="94">
        <f>VLOOKUP($A104,Mobilités!$A$3:$U$209,16,0)/VLOOKUP($A104,Mobilités!$A$3:$U$209,21,0)</f>
        <v>0.5275590551181103</v>
      </c>
      <c r="Q104" s="94">
        <f>VLOOKUP($A104,Mobilités!$A$3:$U$209,17,0)/VLOOKUP($A104,Mobilités!$A$3:$U$209,21,0)</f>
        <v>0.08778069407990668</v>
      </c>
      <c r="R104" s="94">
        <f>VLOOKUP($A104,Mobilités!$A$3:$U$209,18,0)/VLOOKUP($A104,Mobilités!$A$3:$U$209,21,0)</f>
        <v>0.32925051035287256</v>
      </c>
      <c r="S104" s="94">
        <f>VLOOKUP($A104,Mobilités!$A$3:$U$209,19,0)/VLOOKUP($A104,Mobilités!$A$3:$U$209,21,0)</f>
        <v>0.4785651793525809</v>
      </c>
      <c r="T104" s="94">
        <f>VLOOKUP($A104,Mobilités!$A$3:$U$209,20,0)/VLOOKUP($A104,Mobilités!$A$3:$U$209,21,0)</f>
        <v>0.6707494896471274</v>
      </c>
      <c r="U104" s="142"/>
      <c r="V104" s="142"/>
      <c r="W104" s="142"/>
      <c r="X104" s="142"/>
      <c r="Y104" s="142"/>
      <c r="Z104" s="142"/>
      <c r="AA104" s="142"/>
      <c r="AB104" s="142"/>
      <c r="AC104" s="142"/>
      <c r="AD104" s="142"/>
      <c r="AE104" s="142"/>
      <c r="AF104" s="142"/>
      <c r="AG104" s="142"/>
    </row>
    <row r="105" spans="1:33" s="53" customFormat="1" ht="14.25" customHeight="1">
      <c r="A105" s="57">
        <v>25</v>
      </c>
      <c r="B105" s="60" t="s">
        <v>258</v>
      </c>
      <c r="C105" s="140" t="str">
        <f>VLOOKUP($A105,'Caractéristiques des enquêtes'!$A$2:$C$210,3,0)</f>
        <v>EMD</v>
      </c>
      <c r="D105" s="61">
        <v>1988</v>
      </c>
      <c r="E105" s="62">
        <v>1137000</v>
      </c>
      <c r="F105" s="63">
        <v>24</v>
      </c>
      <c r="G105" s="116" t="s">
        <v>538</v>
      </c>
      <c r="H105" s="94">
        <f>VLOOKUP($A105,Mobilités!$A$3:$U$209,8,0)/VLOOKUP($A105,Mobilités!$A$3:$U$209,21,0)</f>
        <v>0.350635957373668</v>
      </c>
      <c r="I105" s="94">
        <f>VLOOKUP($A105,Mobilités!$A$3:$U$209,9,0)/VLOOKUP($A105,Mobilités!$A$3:$U$209,21,0)</f>
        <v>0.003437607425232039</v>
      </c>
      <c r="J105" s="94">
        <f>VLOOKUP($A105,Mobilités!$A$3:$U$209,10,0)/VLOOKUP($A105,Mobilités!$A$3:$U$209,21,0)</f>
        <v>0.0979718116191131</v>
      </c>
      <c r="K105" s="94">
        <f>VLOOKUP($A105,Mobilités!$A$3:$U$209,11,0)/VLOOKUP($A105,Mobilités!$A$3:$U$209,21,0)</f>
        <v>0.01409419044345136</v>
      </c>
      <c r="L105" s="94">
        <f>VLOOKUP($A105,Mobilités!$A$3:$U$209,12,0)/VLOOKUP($A105,Mobilités!$A$3:$U$209,21,0)</f>
        <v>0.022000687521485048</v>
      </c>
      <c r="M105" s="94">
        <f>VLOOKUP($A105,Mobilités!$A$3:$U$209,13,0)/VLOOKUP($A105,Mobilités!$A$3:$U$209,21,0)</f>
        <v>0.3719491234101066</v>
      </c>
      <c r="N105" s="94">
        <f>VLOOKUP($A105,Mobilités!$A$3:$U$209,14,0)/VLOOKUP($A105,Mobilités!$A$3:$U$209,21,0)</f>
        <v>0.12650395324853903</v>
      </c>
      <c r="O105" s="94">
        <f>VLOOKUP($A105,Mobilités!$A$3:$U$209,15,0)/VLOOKUP($A105,Mobilités!$A$3:$U$209,21,0)</f>
        <v>0.013406668958404951</v>
      </c>
      <c r="P105" s="94">
        <f>VLOOKUP($A105,Mobilités!$A$3:$U$209,16,0)/VLOOKUP($A105,Mobilités!$A$3:$U$209,21,0)</f>
        <v>0.3540735647989</v>
      </c>
      <c r="Q105" s="94">
        <f>VLOOKUP($A105,Mobilités!$A$3:$U$209,17,0)/VLOOKUP($A105,Mobilités!$A$3:$U$209,21,0)</f>
        <v>0.11206600206256445</v>
      </c>
      <c r="R105" s="94">
        <f>VLOOKUP($A105,Mobilités!$A$3:$U$209,18,0)/VLOOKUP($A105,Mobilités!$A$3:$U$209,21,0)</f>
        <v>0.4984530766586456</v>
      </c>
      <c r="S105" s="94">
        <f>VLOOKUP($A105,Mobilités!$A$3:$U$209,19,0)/VLOOKUP($A105,Mobilités!$A$3:$U$209,21,0)</f>
        <v>0.6493640426263321</v>
      </c>
      <c r="T105" s="94">
        <f>VLOOKUP($A105,Mobilités!$A$3:$U$209,20,0)/VLOOKUP($A105,Mobilités!$A$3:$U$209,21,0)</f>
        <v>0.5015469233413543</v>
      </c>
      <c r="U105" s="142"/>
      <c r="V105" s="142"/>
      <c r="W105" s="142"/>
      <c r="X105" s="142"/>
      <c r="Y105" s="142"/>
      <c r="Z105" s="142"/>
      <c r="AA105" s="142"/>
      <c r="AB105" s="142"/>
      <c r="AC105" s="142"/>
      <c r="AD105" s="142"/>
      <c r="AE105" s="142"/>
      <c r="AF105" s="142"/>
      <c r="AG105" s="142"/>
    </row>
    <row r="106" spans="1:33" s="53" customFormat="1" ht="14.25" customHeight="1">
      <c r="A106" s="57">
        <v>56</v>
      </c>
      <c r="B106" s="60" t="s">
        <v>260</v>
      </c>
      <c r="C106" s="140" t="str">
        <f>VLOOKUP($A106,'Caractéristiques des enquêtes'!$A$2:$C$210,3,0)</f>
        <v>EMD</v>
      </c>
      <c r="D106" s="61">
        <v>1997</v>
      </c>
      <c r="E106" s="62">
        <v>1068000</v>
      </c>
      <c r="F106" s="63">
        <v>24</v>
      </c>
      <c r="G106" s="116" t="s">
        <v>538</v>
      </c>
      <c r="H106" s="94">
        <f>VLOOKUP($A106,Mobilités!$A$3:$U$209,8,0)/VLOOKUP($A106,Mobilités!$A$3:$U$209,21,0)</f>
        <v>0.3227789732554565</v>
      </c>
      <c r="I106" s="94">
        <f>VLOOKUP($A106,Mobilités!$A$3:$U$209,9,0)/VLOOKUP($A106,Mobilités!$A$3:$U$209,21,0)</f>
        <v>0.0036889025514909315</v>
      </c>
      <c r="J106" s="94">
        <f>VLOOKUP($A106,Mobilités!$A$3:$U$209,10,0)/VLOOKUP($A106,Mobilités!$A$3:$U$209,21,0)</f>
        <v>0.09222256378727328</v>
      </c>
      <c r="K106" s="94">
        <f>VLOOKUP($A106,Mobilités!$A$3:$U$209,11,0)/VLOOKUP($A106,Mobilités!$A$3:$U$209,21,0)</f>
        <v>0.01291115893021826</v>
      </c>
      <c r="L106" s="94">
        <f>VLOOKUP($A106,Mobilités!$A$3:$U$209,12,0)/VLOOKUP($A106,Mobilités!$A$3:$U$209,21,0)</f>
        <v>0.016292652935751613</v>
      </c>
      <c r="M106" s="94">
        <f>VLOOKUP($A106,Mobilités!$A$3:$U$209,13,0)/VLOOKUP($A106,Mobilités!$A$3:$U$209,21,0)</f>
        <v>0.4159237626806025</v>
      </c>
      <c r="N106" s="94">
        <f>VLOOKUP($A106,Mobilités!$A$3:$U$209,14,0)/VLOOKUP($A106,Mobilités!$A$3:$U$209,21,0)</f>
        <v>0.13003381494005534</v>
      </c>
      <c r="O106" s="94">
        <f>VLOOKUP($A106,Mobilités!$A$3:$U$209,15,0)/VLOOKUP($A106,Mobilités!$A$3:$U$209,21,0)</f>
        <v>0.006148170919151552</v>
      </c>
      <c r="P106" s="94">
        <f>VLOOKUP($A106,Mobilités!$A$3:$U$209,16,0)/VLOOKUP($A106,Mobilités!$A$3:$U$209,21,0)</f>
        <v>0.3264678758069474</v>
      </c>
      <c r="Q106" s="94">
        <f>VLOOKUP($A106,Mobilités!$A$3:$U$209,17,0)/VLOOKUP($A106,Mobilités!$A$3:$U$209,21,0)</f>
        <v>0.10513372271749154</v>
      </c>
      <c r="R106" s="94">
        <f>VLOOKUP($A106,Mobilités!$A$3:$U$209,18,0)/VLOOKUP($A106,Mobilités!$A$3:$U$209,21,0)</f>
        <v>0.5459575776206579</v>
      </c>
      <c r="S106" s="94">
        <f>VLOOKUP($A106,Mobilités!$A$3:$U$209,19,0)/VLOOKUP($A106,Mobilités!$A$3:$U$209,21,0)</f>
        <v>0.6772210267445435</v>
      </c>
      <c r="T106" s="94">
        <f>VLOOKUP($A106,Mobilités!$A$3:$U$209,20,0)/VLOOKUP($A106,Mobilités!$A$3:$U$209,21,0)</f>
        <v>0.45404242237934217</v>
      </c>
      <c r="U106" s="142"/>
      <c r="V106" s="142"/>
      <c r="W106" s="142"/>
      <c r="X106" s="142"/>
      <c r="Y106" s="142"/>
      <c r="Z106" s="142"/>
      <c r="AA106" s="142"/>
      <c r="AB106" s="142"/>
      <c r="AC106" s="142"/>
      <c r="AD106" s="142"/>
      <c r="AE106" s="142"/>
      <c r="AF106" s="142"/>
      <c r="AG106" s="142"/>
    </row>
    <row r="107" spans="1:33" s="53" customFormat="1" ht="14.25" customHeight="1">
      <c r="A107" s="57">
        <v>111</v>
      </c>
      <c r="B107" s="60" t="s">
        <v>260</v>
      </c>
      <c r="C107" s="140" t="str">
        <f>VLOOKUP($A107,'Caractéristiques des enquêtes'!$A$2:$C$210,3,0)</f>
        <v>EDGT</v>
      </c>
      <c r="D107" s="61">
        <v>2009</v>
      </c>
      <c r="E107" s="62">
        <v>1177000</v>
      </c>
      <c r="F107" s="62">
        <v>24</v>
      </c>
      <c r="G107" s="116" t="s">
        <v>538</v>
      </c>
      <c r="H107" s="94">
        <f>VLOOKUP($A107,Mobilités!$A$3:$U$209,8,0)/VLOOKUP($A107,Mobilités!$A$3:$U$209,21,0)</f>
        <v>0.3404787681251224</v>
      </c>
      <c r="I107" s="94">
        <f>VLOOKUP($A107,Mobilités!$A$3:$U$209,9,0)/VLOOKUP($A107,Mobilités!$A$3:$U$209,21,0)</f>
        <v>0.004719154180151335</v>
      </c>
      <c r="J107" s="94">
        <f>VLOOKUP($A107,Mobilités!$A$3:$U$209,10,0)/VLOOKUP($A107,Mobilités!$A$3:$U$209,21,0)</f>
        <v>0.1054683451000265</v>
      </c>
      <c r="K107" s="94">
        <f>VLOOKUP($A107,Mobilités!$A$3:$U$209,11,0)/VLOOKUP($A107,Mobilités!$A$3:$U$209,21,0)</f>
        <v>0.009406636184596957</v>
      </c>
      <c r="L107" s="94">
        <f>VLOOKUP($A107,Mobilités!$A$3:$U$209,12,0)/VLOOKUP($A107,Mobilités!$A$3:$U$209,21,0)</f>
        <v>0.025565204371911964</v>
      </c>
      <c r="M107" s="94">
        <f>VLOOKUP($A107,Mobilités!$A$3:$U$209,13,0)/VLOOKUP($A107,Mobilités!$A$3:$U$209,21,0)</f>
        <v>0.38215647206514114</v>
      </c>
      <c r="N107" s="94">
        <f>VLOOKUP($A107,Mobilités!$A$3:$U$209,14,0)/VLOOKUP($A107,Mobilités!$A$3:$U$209,21,0)</f>
        <v>0.12131882939638594</v>
      </c>
      <c r="O107" s="94">
        <f>VLOOKUP($A107,Mobilités!$A$3:$U$209,15,0)/VLOOKUP($A107,Mobilités!$A$3:$U$209,21,0)</f>
        <v>0.010886590576663944</v>
      </c>
      <c r="P107" s="94">
        <f>VLOOKUP($A107,Mobilités!$A$3:$U$209,16,0)/VLOOKUP($A107,Mobilités!$A$3:$U$209,21,0)</f>
        <v>0.3451979223052737</v>
      </c>
      <c r="Q107" s="94">
        <f>VLOOKUP($A107,Mobilités!$A$3:$U$209,17,0)/VLOOKUP($A107,Mobilités!$A$3:$U$209,21,0)</f>
        <v>0.11487498128462346</v>
      </c>
      <c r="R107" s="94">
        <f>VLOOKUP($A107,Mobilités!$A$3:$U$209,18,0)/VLOOKUP($A107,Mobilités!$A$3:$U$209,21,0)</f>
        <v>0.5034753014615271</v>
      </c>
      <c r="S107" s="94">
        <f>VLOOKUP($A107,Mobilités!$A$3:$U$209,19,0)/VLOOKUP($A107,Mobilités!$A$3:$U$209,21,0)</f>
        <v>0.6595212318748777</v>
      </c>
      <c r="T107" s="94">
        <f>VLOOKUP($A107,Mobilités!$A$3:$U$209,20,0)/VLOOKUP($A107,Mobilités!$A$3:$U$209,21,0)</f>
        <v>0.4965246985384729</v>
      </c>
      <c r="U107" s="142"/>
      <c r="V107" s="142"/>
      <c r="W107" s="142"/>
      <c r="X107" s="142"/>
      <c r="Y107" s="142"/>
      <c r="Z107" s="142"/>
      <c r="AA107" s="142"/>
      <c r="AB107" s="142"/>
      <c r="AC107" s="142"/>
      <c r="AD107" s="142"/>
      <c r="AE107" s="142"/>
      <c r="AF107" s="142"/>
      <c r="AG107" s="142"/>
    </row>
    <row r="108" spans="1:33" s="53" customFormat="1" ht="14.25" customHeight="1">
      <c r="A108" s="57">
        <v>110</v>
      </c>
      <c r="B108" s="60" t="s">
        <v>261</v>
      </c>
      <c r="C108" s="140" t="str">
        <f>VLOOKUP($A108,'Caractéristiques des enquêtes'!$A$2:$C$210,3,0)</f>
        <v>EDGT</v>
      </c>
      <c r="D108" s="61">
        <v>2009</v>
      </c>
      <c r="E108" s="62">
        <v>1855000</v>
      </c>
      <c r="F108" s="62">
        <v>106</v>
      </c>
      <c r="G108" s="116" t="s">
        <v>538</v>
      </c>
      <c r="H108" s="94">
        <f>VLOOKUP($A108,Mobilités!$A$3:$U$209,8,0)/VLOOKUP($A108,Mobilités!$A$3:$U$209,21,0)</f>
        <v>0.3059665476206892</v>
      </c>
      <c r="I108" s="94">
        <f>VLOOKUP($A108,Mobilités!$A$3:$U$209,9,0)/VLOOKUP($A108,Mobilités!$A$3:$U$209,21,0)</f>
        <v>0.006770452696460335</v>
      </c>
      <c r="J108" s="94">
        <f>VLOOKUP($A108,Mobilités!$A$3:$U$209,10,0)/VLOOKUP($A108,Mobilités!$A$3:$U$209,21,0)</f>
        <v>0.07518098206036872</v>
      </c>
      <c r="K108" s="94">
        <f>VLOOKUP($A108,Mobilités!$A$3:$U$209,11,0)/VLOOKUP($A108,Mobilités!$A$3:$U$209,21,0)</f>
        <v>0.016086374981039972</v>
      </c>
      <c r="L108" s="94">
        <f>VLOOKUP($A108,Mobilités!$A$3:$U$209,12,0)/VLOOKUP($A108,Mobilités!$A$3:$U$209,21,0)</f>
        <v>0.019456433308972572</v>
      </c>
      <c r="M108" s="94">
        <f>VLOOKUP($A108,Mobilités!$A$3:$U$209,13,0)/VLOOKUP($A108,Mobilités!$A$3:$U$209,21,0)</f>
        <v>0.4311882075536741</v>
      </c>
      <c r="N108" s="94">
        <f>VLOOKUP($A108,Mobilités!$A$3:$U$209,14,0)/VLOOKUP($A108,Mobilités!$A$3:$U$209,21,0)</f>
        <v>0.13395016615876779</v>
      </c>
      <c r="O108" s="94">
        <f>VLOOKUP($A108,Mobilités!$A$3:$U$209,15,0)/VLOOKUP($A108,Mobilités!$A$3:$U$209,21,0)</f>
        <v>0.011400835620027302</v>
      </c>
      <c r="P108" s="94">
        <f>VLOOKUP($A108,Mobilités!$A$3:$U$209,16,0)/VLOOKUP($A108,Mobilités!$A$3:$U$209,21,0)</f>
        <v>0.3127370003171495</v>
      </c>
      <c r="Q108" s="94">
        <f>VLOOKUP($A108,Mobilités!$A$3:$U$209,17,0)/VLOOKUP($A108,Mobilités!$A$3:$U$209,21,0)</f>
        <v>0.09126735704140869</v>
      </c>
      <c r="R108" s="94">
        <f>VLOOKUP($A108,Mobilités!$A$3:$U$209,18,0)/VLOOKUP($A108,Mobilités!$A$3:$U$209,21,0)</f>
        <v>0.5651383737124419</v>
      </c>
      <c r="S108" s="94">
        <f>VLOOKUP($A108,Mobilités!$A$3:$U$209,19,0)/VLOOKUP($A108,Mobilités!$A$3:$U$209,21,0)</f>
        <v>0.6940334523793109</v>
      </c>
      <c r="T108" s="94">
        <f>VLOOKUP($A108,Mobilités!$A$3:$U$209,20,0)/VLOOKUP($A108,Mobilités!$A$3:$U$209,21,0)</f>
        <v>0.4348616262875581</v>
      </c>
      <c r="U108" s="142"/>
      <c r="V108" s="142"/>
      <c r="W108" s="142"/>
      <c r="X108" s="142"/>
      <c r="Y108" s="142"/>
      <c r="Z108" s="142"/>
      <c r="AA108" s="142"/>
      <c r="AB108" s="142"/>
      <c r="AC108" s="142"/>
      <c r="AD108" s="142"/>
      <c r="AE108" s="142"/>
      <c r="AF108" s="142"/>
      <c r="AG108" s="142"/>
    </row>
    <row r="109" spans="1:33" s="53" customFormat="1" ht="14.25" customHeight="1">
      <c r="A109" s="57">
        <v>202</v>
      </c>
      <c r="B109" s="162" t="s">
        <v>594</v>
      </c>
      <c r="C109" s="163" t="s">
        <v>583</v>
      </c>
      <c r="D109" s="164">
        <v>2020</v>
      </c>
      <c r="E109" s="192">
        <v>2155700</v>
      </c>
      <c r="F109" s="176">
        <v>195</v>
      </c>
      <c r="G109" s="190" t="s">
        <v>538</v>
      </c>
      <c r="H109" s="94">
        <f>VLOOKUP($A109,Mobilités!$A$3:$U$209,8,0)/VLOOKUP($A109,Mobilités!$A$3:$U$209,21,0)</f>
        <v>0.3194012355456993</v>
      </c>
      <c r="I109" s="94">
        <f>VLOOKUP($A109,Mobilités!$A$3:$U$209,9,0)/VLOOKUP($A109,Mobilités!$A$3:$U$209,21,0)</f>
        <v>0.01569776651354348</v>
      </c>
      <c r="J109" s="94">
        <f>VLOOKUP($A109,Mobilités!$A$3:$U$209,10,0)/VLOOKUP($A109,Mobilités!$A$3:$U$209,21,0)</f>
        <v>0.08764137494059877</v>
      </c>
      <c r="K109" s="94">
        <f>VLOOKUP($A109,Mobilités!$A$3:$U$209,11,0)/VLOOKUP($A109,Mobilités!$A$3:$U$209,21,0)</f>
        <v>0.015162363377158245</v>
      </c>
      <c r="L109" s="94">
        <f>VLOOKUP($A109,Mobilités!$A$3:$U$209,12,0)/VLOOKUP($A109,Mobilités!$A$3:$U$209,21,0)</f>
        <v>0.01658799303025503</v>
      </c>
      <c r="M109" s="94">
        <f>VLOOKUP($A109,Mobilités!$A$3:$U$209,13,0)/VLOOKUP($A109,Mobilités!$A$3:$U$209,21,0)</f>
        <v>0.42331379692697607</v>
      </c>
      <c r="N109" s="94">
        <f>VLOOKUP($A109,Mobilités!$A$3:$U$209,14,0)/VLOOKUP($A109,Mobilités!$A$3:$U$209,21,0)</f>
        <v>0.11392998574370347</v>
      </c>
      <c r="O109" s="94">
        <f>VLOOKUP($A109,Mobilités!$A$3:$U$209,15,0)/VLOOKUP($A109,Mobilités!$A$3:$U$209,21,0)</f>
        <v>0.008265483922065579</v>
      </c>
      <c r="P109" s="94">
        <f>VLOOKUP($A109,Mobilités!$A$3:$U$209,16,0)/VLOOKUP($A109,Mobilités!$A$3:$U$209,21,0)</f>
        <v>0.3350990020592428</v>
      </c>
      <c r="Q109" s="94">
        <f>VLOOKUP($A109,Mobilités!$A$3:$U$209,17,0)/VLOOKUP($A109,Mobilités!$A$3:$U$209,21,0)</f>
        <v>0.10280373831775702</v>
      </c>
      <c r="R109" s="94">
        <f>VLOOKUP($A109,Mobilités!$A$3:$U$209,18,0)/VLOOKUP($A109,Mobilités!$A$3:$U$209,21,0)</f>
        <v>0.5372437826706796</v>
      </c>
      <c r="S109" s="94">
        <f>VLOOKUP($A109,Mobilités!$A$3:$U$209,19,0)/VLOOKUP($A109,Mobilités!$A$3:$U$209,21,0)</f>
        <v>0.6805987644543007</v>
      </c>
      <c r="T109" s="94">
        <f>VLOOKUP($A109,Mobilités!$A$3:$U$209,20,0)/VLOOKUP($A109,Mobilités!$A$3:$U$209,21,0)</f>
        <v>0.46275621732932043</v>
      </c>
      <c r="U109" s="142"/>
      <c r="V109" s="142"/>
      <c r="W109" s="142"/>
      <c r="X109" s="142"/>
      <c r="Y109" s="142"/>
      <c r="Z109" s="142"/>
      <c r="AA109" s="142"/>
      <c r="AB109" s="142"/>
      <c r="AC109" s="142"/>
      <c r="AD109" s="142"/>
      <c r="AE109" s="142"/>
      <c r="AF109" s="142"/>
      <c r="AG109" s="142"/>
    </row>
    <row r="110" spans="1:33" s="53" customFormat="1" ht="14.25" customHeight="1">
      <c r="A110" s="57">
        <v>81</v>
      </c>
      <c r="B110" s="60" t="s">
        <v>263</v>
      </c>
      <c r="C110" s="140" t="str">
        <f>VLOOKUP($A110,'Caractéristiques des enquêtes'!$A$2:$C$210,3,0)</f>
        <v>EMD</v>
      </c>
      <c r="D110" s="61">
        <v>2004</v>
      </c>
      <c r="E110" s="62">
        <v>125000</v>
      </c>
      <c r="F110" s="63">
        <v>36</v>
      </c>
      <c r="G110" s="116" t="s">
        <v>538</v>
      </c>
      <c r="H110" s="94">
        <f>VLOOKUP($A110,Mobilités!$A$3:$U$209,8,0)/VLOOKUP($A110,Mobilités!$A$3:$U$209,21,0)</f>
        <v>0.23772964080065806</v>
      </c>
      <c r="I110" s="94">
        <f>VLOOKUP($A110,Mobilités!$A$3:$U$209,9,0)/VLOOKUP($A110,Mobilités!$A$3:$U$209,21,0)</f>
        <v>0.009871126953660542</v>
      </c>
      <c r="J110" s="94">
        <f>VLOOKUP($A110,Mobilités!$A$3:$U$209,10,0)/VLOOKUP($A110,Mobilités!$A$3:$U$209,21,0)</f>
        <v>0.03290375651220181</v>
      </c>
      <c r="K110" s="94">
        <f>VLOOKUP($A110,Mobilités!$A$3:$U$209,11,0)/VLOOKUP($A110,Mobilités!$A$3:$U$209,21,0)</f>
        <v>0.020016451878256097</v>
      </c>
      <c r="L110" s="94">
        <f>VLOOKUP($A110,Mobilités!$A$3:$U$209,12,0)/VLOOKUP($A110,Mobilités!$A$3:$U$209,21,0)</f>
        <v>0.007951741157115437</v>
      </c>
      <c r="M110" s="94">
        <f>VLOOKUP($A110,Mobilités!$A$3:$U$209,13,0)/VLOOKUP($A110,Mobilités!$A$3:$U$209,21,0)</f>
        <v>0.4675075404442007</v>
      </c>
      <c r="N110" s="94">
        <f>VLOOKUP($A110,Mobilités!$A$3:$U$209,14,0)/VLOOKUP($A110,Mobilités!$A$3:$U$209,21,0)</f>
        <v>0.21743899095146696</v>
      </c>
      <c r="O110" s="94">
        <f>VLOOKUP($A110,Mobilités!$A$3:$U$209,15,0)/VLOOKUP($A110,Mobilités!$A$3:$U$209,21,0)</f>
        <v>0.006580751302440362</v>
      </c>
      <c r="P110" s="94">
        <f>VLOOKUP($A110,Mobilités!$A$3:$U$209,16,0)/VLOOKUP($A110,Mobilités!$A$3:$U$209,21,0)</f>
        <v>0.2476007677543186</v>
      </c>
      <c r="Q110" s="94">
        <f>VLOOKUP($A110,Mobilités!$A$3:$U$209,17,0)/VLOOKUP($A110,Mobilités!$A$3:$U$209,21,0)</f>
        <v>0.052920208390457905</v>
      </c>
      <c r="R110" s="94">
        <f>VLOOKUP($A110,Mobilités!$A$3:$U$209,18,0)/VLOOKUP($A110,Mobilités!$A$3:$U$209,21,0)</f>
        <v>0.6849465313956676</v>
      </c>
      <c r="S110" s="94">
        <f>VLOOKUP($A110,Mobilités!$A$3:$U$209,19,0)/VLOOKUP($A110,Mobilités!$A$3:$U$209,21,0)</f>
        <v>0.7622703591993418</v>
      </c>
      <c r="T110" s="94">
        <f>VLOOKUP($A110,Mobilités!$A$3:$U$209,20,0)/VLOOKUP($A110,Mobilités!$A$3:$U$209,21,0)</f>
        <v>0.3150534686043323</v>
      </c>
      <c r="U110" s="142"/>
      <c r="V110" s="142"/>
      <c r="W110" s="142"/>
      <c r="X110" s="142"/>
      <c r="Y110" s="142"/>
      <c r="Z110" s="142"/>
      <c r="AA110" s="142"/>
      <c r="AB110" s="142"/>
      <c r="AC110" s="142"/>
      <c r="AD110" s="142"/>
      <c r="AE110" s="142"/>
      <c r="AF110" s="142"/>
      <c r="AG110" s="142"/>
    </row>
    <row r="111" spans="1:33" s="53" customFormat="1" ht="14.25" customHeight="1">
      <c r="A111" s="57">
        <v>45</v>
      </c>
      <c r="B111" s="60" t="s">
        <v>266</v>
      </c>
      <c r="C111" s="140" t="str">
        <f>VLOOKUP($A111,'Caractéristiques des enquêtes'!$A$2:$C$210,3,0)</f>
        <v>EMD</v>
      </c>
      <c r="D111" s="61">
        <v>1992</v>
      </c>
      <c r="E111" s="62">
        <v>177000</v>
      </c>
      <c r="F111" s="63">
        <v>18</v>
      </c>
      <c r="G111" s="116" t="s">
        <v>538</v>
      </c>
      <c r="H111" s="94">
        <f>VLOOKUP($A111,Mobilités!$A$3:$U$209,8,0)/VLOOKUP($A111,Mobilités!$A$3:$U$209,21,0)</f>
        <v>0.3020457280385078</v>
      </c>
      <c r="I111" s="94">
        <f>VLOOKUP($A111,Mobilités!$A$3:$U$209,9,0)/VLOOKUP($A111,Mobilités!$A$3:$U$209,21,0)</f>
        <v>0.0105294825511432</v>
      </c>
      <c r="J111" s="94">
        <f>VLOOKUP($A111,Mobilités!$A$3:$U$209,10,0)/VLOOKUP($A111,Mobilités!$A$3:$U$209,21,0)</f>
        <v>0.07791817087845969</v>
      </c>
      <c r="K111" s="94">
        <f>VLOOKUP($A111,Mobilités!$A$3:$U$209,11,0)/VLOOKUP($A111,Mobilités!$A$3:$U$209,21,0)</f>
        <v>0.016245487364620937</v>
      </c>
      <c r="L111" s="94">
        <f>VLOOKUP($A111,Mobilités!$A$3:$U$209,12,0)/VLOOKUP($A111,Mobilités!$A$3:$U$209,21,0)</f>
        <v>0.013838748495788205</v>
      </c>
      <c r="M111" s="94">
        <f>VLOOKUP($A111,Mobilités!$A$3:$U$209,13,0)/VLOOKUP($A111,Mobilités!$A$3:$U$209,21,0)</f>
        <v>0.43110709987966306</v>
      </c>
      <c r="N111" s="94">
        <f>VLOOKUP($A111,Mobilités!$A$3:$U$209,14,0)/VLOOKUP($A111,Mobilités!$A$3:$U$209,21,0)</f>
        <v>0.1368832731648616</v>
      </c>
      <c r="O111" s="94">
        <f>VLOOKUP($A111,Mobilités!$A$3:$U$209,15,0)/VLOOKUP($A111,Mobilités!$A$3:$U$209,21,0)</f>
        <v>0.011432009626955474</v>
      </c>
      <c r="P111" s="94">
        <f>VLOOKUP($A111,Mobilités!$A$3:$U$209,16,0)/VLOOKUP($A111,Mobilités!$A$3:$U$209,21,0)</f>
        <v>0.312575210589651</v>
      </c>
      <c r="Q111" s="94">
        <f>VLOOKUP($A111,Mobilités!$A$3:$U$209,17,0)/VLOOKUP($A111,Mobilités!$A$3:$U$209,21,0)</f>
        <v>0.09416365824308062</v>
      </c>
      <c r="R111" s="94">
        <f>VLOOKUP($A111,Mobilités!$A$3:$U$209,18,0)/VLOOKUP($A111,Mobilités!$A$3:$U$209,21,0)</f>
        <v>0.5679903730445247</v>
      </c>
      <c r="S111" s="94">
        <f>VLOOKUP($A111,Mobilités!$A$3:$U$209,19,0)/VLOOKUP($A111,Mobilités!$A$3:$U$209,21,0)</f>
        <v>0.6979542719614921</v>
      </c>
      <c r="T111" s="94">
        <f>VLOOKUP($A111,Mobilités!$A$3:$U$209,20,0)/VLOOKUP($A111,Mobilités!$A$3:$U$209,21,0)</f>
        <v>0.43200962695547535</v>
      </c>
      <c r="U111" s="142"/>
      <c r="V111" s="142"/>
      <c r="W111" s="142"/>
      <c r="X111" s="142"/>
      <c r="Y111" s="142"/>
      <c r="Z111" s="142"/>
      <c r="AA111" s="142"/>
      <c r="AB111" s="142"/>
      <c r="AC111" s="142"/>
      <c r="AD111" s="142"/>
      <c r="AE111" s="142"/>
      <c r="AF111" s="142"/>
      <c r="AG111" s="142"/>
    </row>
    <row r="112" spans="1:33" s="53" customFormat="1" ht="14.25" customHeight="1">
      <c r="A112" s="57">
        <v>184</v>
      </c>
      <c r="B112" s="60" t="s">
        <v>530</v>
      </c>
      <c r="C112" s="140" t="str">
        <f>VLOOKUP($A112,'Caractéristiques des enquêtes'!$A$2:$C$210,3,0)</f>
        <v>EDGT</v>
      </c>
      <c r="D112" s="61">
        <v>2017</v>
      </c>
      <c r="E112" s="62">
        <v>212300</v>
      </c>
      <c r="F112" s="67">
        <v>44</v>
      </c>
      <c r="G112" s="116" t="s">
        <v>538</v>
      </c>
      <c r="H112" s="94">
        <f>VLOOKUP($A112,Mobilités!$A$3:$U$209,8,0)/VLOOKUP($A112,Mobilités!$A$3:$U$209,21,0)</f>
        <v>0.3371010741959122</v>
      </c>
      <c r="I112" s="94">
        <f>VLOOKUP($A112,Mobilités!$A$3:$U$209,9,0)/VLOOKUP($A112,Mobilités!$A$3:$U$209,21,0)</f>
        <v>0.009923449899440297</v>
      </c>
      <c r="J112" s="94">
        <f>VLOOKUP($A112,Mobilités!$A$3:$U$209,10,0)/VLOOKUP($A112,Mobilités!$A$3:$U$209,21,0)</f>
        <v>0.07775058075178123</v>
      </c>
      <c r="K112" s="94">
        <f>VLOOKUP($A112,Mobilités!$A$3:$U$209,11,0)/VLOOKUP($A112,Mobilités!$A$3:$U$209,21,0)</f>
        <v>0.01365221413240621</v>
      </c>
      <c r="L112" s="94">
        <f>VLOOKUP($A112,Mobilités!$A$3:$U$209,12,0)/VLOOKUP($A112,Mobilités!$A$3:$U$209,21,0)</f>
        <v>0.002575055996424544</v>
      </c>
      <c r="M112" s="94">
        <f>VLOOKUP($A112,Mobilités!$A$3:$U$209,13,0)/VLOOKUP($A112,Mobilités!$A$3:$U$209,21,0)</f>
        <v>0.4302136438991181</v>
      </c>
      <c r="N112" s="94">
        <f>VLOOKUP($A112,Mobilités!$A$3:$U$209,14,0)/VLOOKUP($A112,Mobilités!$A$3:$U$209,21,0)</f>
        <v>0.11945297599559306</v>
      </c>
      <c r="O112" s="94">
        <f>VLOOKUP($A112,Mobilités!$A$3:$U$209,15,0)/VLOOKUP($A112,Mobilités!$A$3:$U$209,21,0)</f>
        <v>0.009331005129324457</v>
      </c>
      <c r="P112" s="94">
        <f>VLOOKUP($A112,Mobilités!$A$3:$U$209,16,0)/VLOOKUP($A112,Mobilités!$A$3:$U$209,21,0)</f>
        <v>0.34702452409535245</v>
      </c>
      <c r="Q112" s="94">
        <f>VLOOKUP($A112,Mobilités!$A$3:$U$209,17,0)/VLOOKUP($A112,Mobilités!$A$3:$U$209,21,0)</f>
        <v>0.09140279488418744</v>
      </c>
      <c r="R112" s="94">
        <f>VLOOKUP($A112,Mobilités!$A$3:$U$209,18,0)/VLOOKUP($A112,Mobilités!$A$3:$U$209,21,0)</f>
        <v>0.5496666198947111</v>
      </c>
      <c r="S112" s="94">
        <f>VLOOKUP($A112,Mobilités!$A$3:$U$209,19,0)/VLOOKUP($A112,Mobilités!$A$3:$U$209,21,0)</f>
        <v>0.6628989258040878</v>
      </c>
      <c r="T112" s="94">
        <f>VLOOKUP($A112,Mobilités!$A$3:$U$209,20,0)/VLOOKUP($A112,Mobilités!$A$3:$U$209,21,0)</f>
        <v>0.45033338010528884</v>
      </c>
      <c r="U112" s="142"/>
      <c r="V112" s="142"/>
      <c r="W112" s="142"/>
      <c r="X112" s="142"/>
      <c r="Y112" s="142"/>
      <c r="Z112" s="142"/>
      <c r="AA112" s="142"/>
      <c r="AB112" s="142"/>
      <c r="AC112" s="142"/>
      <c r="AD112" s="142"/>
      <c r="AE112" s="142"/>
      <c r="AF112" s="142"/>
      <c r="AG112" s="142"/>
    </row>
    <row r="113" spans="1:33" s="53" customFormat="1" ht="14.25" customHeight="1">
      <c r="A113" s="57">
        <v>185</v>
      </c>
      <c r="B113" s="60" t="s">
        <v>531</v>
      </c>
      <c r="C113" s="140" t="str">
        <f>VLOOKUP($A113,'Caractéristiques des enquêtes'!$A$2:$C$210,3,0)</f>
        <v>EDGT</v>
      </c>
      <c r="D113" s="61">
        <v>2017</v>
      </c>
      <c r="E113" s="62">
        <v>161400</v>
      </c>
      <c r="F113" s="67">
        <v>133</v>
      </c>
      <c r="G113" s="116" t="s">
        <v>538</v>
      </c>
      <c r="H113" s="94">
        <f>VLOOKUP($A113,Mobilités!$A$3:$U$209,8,0)/VLOOKUP($A113,Mobilités!$A$3:$U$209,21,0)</f>
        <v>0.2662039934302785</v>
      </c>
      <c r="I113" s="94">
        <f>VLOOKUP($A113,Mobilités!$A$3:$U$209,9,0)/VLOOKUP($A113,Mobilités!$A$3:$U$209,21,0)</f>
        <v>0.005410058417391883</v>
      </c>
      <c r="J113" s="94">
        <f>VLOOKUP($A113,Mobilités!$A$3:$U$209,10,0)/VLOOKUP($A113,Mobilités!$A$3:$U$209,21,0)</f>
        <v>0.006620808034881851</v>
      </c>
      <c r="K113" s="94">
        <f>VLOOKUP($A113,Mobilités!$A$3:$U$209,11,0)/VLOOKUP($A113,Mobilités!$A$3:$U$209,21,0)</f>
        <v>0.04339796624716152</v>
      </c>
      <c r="L113" s="94">
        <f>VLOOKUP($A113,Mobilités!$A$3:$U$209,12,0)/VLOOKUP($A113,Mobilités!$A$3:$U$209,21,0)</f>
        <v>0.0011596631357393365</v>
      </c>
      <c r="M113" s="94">
        <f>VLOOKUP($A113,Mobilités!$A$3:$U$209,13,0)/VLOOKUP($A113,Mobilités!$A$3:$U$209,21,0)</f>
        <v>0.5141317980142686</v>
      </c>
      <c r="N113" s="94">
        <f>VLOOKUP($A113,Mobilités!$A$3:$U$209,14,0)/VLOOKUP($A113,Mobilités!$A$3:$U$209,21,0)</f>
        <v>0.15116745382420632</v>
      </c>
      <c r="O113" s="94">
        <f>VLOOKUP($A113,Mobilités!$A$3:$U$209,15,0)/VLOOKUP($A113,Mobilités!$A$3:$U$209,21,0)</f>
        <v>0.01190825889607222</v>
      </c>
      <c r="P113" s="94">
        <f>VLOOKUP($A113,Mobilités!$A$3:$U$209,16,0)/VLOOKUP($A113,Mobilités!$A$3:$U$209,21,0)</f>
        <v>0.2716140518476704</v>
      </c>
      <c r="Q113" s="94">
        <f>VLOOKUP($A113,Mobilités!$A$3:$U$209,17,0)/VLOOKUP($A113,Mobilités!$A$3:$U$209,21,0)</f>
        <v>0.05001877428204337</v>
      </c>
      <c r="R113" s="94">
        <f>VLOOKUP($A113,Mobilités!$A$3:$U$209,18,0)/VLOOKUP($A113,Mobilités!$A$3:$U$209,21,0)</f>
        <v>0.6652992518384748</v>
      </c>
      <c r="S113" s="94">
        <f>VLOOKUP($A113,Mobilités!$A$3:$U$209,19,0)/VLOOKUP($A113,Mobilités!$A$3:$U$209,21,0)</f>
        <v>0.7337960065697215</v>
      </c>
      <c r="T113" s="94">
        <f>VLOOKUP($A113,Mobilités!$A$3:$U$209,20,0)/VLOOKUP($A113,Mobilités!$A$3:$U$209,21,0)</f>
        <v>0.3347007481615252</v>
      </c>
      <c r="U113" s="142"/>
      <c r="V113" s="142"/>
      <c r="W113" s="142"/>
      <c r="X113" s="142"/>
      <c r="Y113" s="142"/>
      <c r="Z113" s="142"/>
      <c r="AA113" s="142"/>
      <c r="AB113" s="142"/>
      <c r="AC113" s="142"/>
      <c r="AD113" s="142"/>
      <c r="AE113" s="142"/>
      <c r="AF113" s="142"/>
      <c r="AG113" s="142"/>
    </row>
    <row r="114" spans="1:33" s="53" customFormat="1" ht="14.25" customHeight="1">
      <c r="A114" s="57">
        <v>186</v>
      </c>
      <c r="B114" s="60" t="s">
        <v>532</v>
      </c>
      <c r="C114" s="140" t="str">
        <f>VLOOKUP($A114,'Caractéristiques des enquêtes'!$A$2:$C$210,3,0)</f>
        <v>EDGT</v>
      </c>
      <c r="D114" s="61">
        <v>2017</v>
      </c>
      <c r="E114" s="62">
        <v>373700</v>
      </c>
      <c r="F114" s="67">
        <v>177</v>
      </c>
      <c r="G114" s="116" t="s">
        <v>538</v>
      </c>
      <c r="H114" s="94">
        <f>VLOOKUP($A114,Mobilités!$A$3:$U$209,8,0)/VLOOKUP($A114,Mobilités!$A$3:$U$209,21,0)</f>
        <v>0.30618961399382016</v>
      </c>
      <c r="I114" s="94">
        <f>VLOOKUP($A114,Mobilités!$A$3:$U$209,9,0)/VLOOKUP($A114,Mobilités!$A$3:$U$209,21,0)</f>
        <v>0.007954316841795756</v>
      </c>
      <c r="J114" s="94">
        <f>VLOOKUP($A114,Mobilités!$A$3:$U$209,10,0)/VLOOKUP($A114,Mobilités!$A$3:$U$209,21,0)</f>
        <v>0.0467354802766988</v>
      </c>
      <c r="K114" s="94">
        <f>VLOOKUP($A114,Mobilités!$A$3:$U$209,11,0)/VLOOKUP($A114,Mobilités!$A$3:$U$209,21,0)</f>
        <v>0.026622716744817056</v>
      </c>
      <c r="L114" s="94">
        <f>VLOOKUP($A114,Mobilités!$A$3:$U$209,12,0)/VLOOKUP($A114,Mobilités!$A$3:$U$209,21,0)</f>
        <v>0.0019576285612590725</v>
      </c>
      <c r="M114" s="94">
        <f>VLOOKUP($A114,Mobilités!$A$3:$U$209,13,0)/VLOOKUP($A114,Mobilités!$A$3:$U$209,21,0)</f>
        <v>0.4668054287438679</v>
      </c>
      <c r="N114" s="94">
        <f>VLOOKUP($A114,Mobilités!$A$3:$U$209,14,0)/VLOOKUP($A114,Mobilités!$A$3:$U$209,21,0)</f>
        <v>0.13328123307386372</v>
      </c>
      <c r="O114" s="94">
        <f>VLOOKUP($A114,Mobilités!$A$3:$U$209,15,0)/VLOOKUP($A114,Mobilités!$A$3:$U$209,21,0)</f>
        <v>0.010453581763877496</v>
      </c>
      <c r="P114" s="94">
        <f>VLOOKUP($A114,Mobilités!$A$3:$U$209,16,0)/VLOOKUP($A114,Mobilités!$A$3:$U$209,21,0)</f>
        <v>0.3141439308356159</v>
      </c>
      <c r="Q114" s="94">
        <f>VLOOKUP($A114,Mobilités!$A$3:$U$209,17,0)/VLOOKUP($A114,Mobilités!$A$3:$U$209,21,0)</f>
        <v>0.07335819702151586</v>
      </c>
      <c r="R114" s="94">
        <f>VLOOKUP($A114,Mobilités!$A$3:$U$209,18,0)/VLOOKUP($A114,Mobilités!$A$3:$U$209,21,0)</f>
        <v>0.6000866618177316</v>
      </c>
      <c r="S114" s="94">
        <f>VLOOKUP($A114,Mobilités!$A$3:$U$209,19,0)/VLOOKUP($A114,Mobilités!$A$3:$U$209,21,0)</f>
        <v>0.6938103860061797</v>
      </c>
      <c r="T114" s="94">
        <f>VLOOKUP($A114,Mobilités!$A$3:$U$209,20,0)/VLOOKUP($A114,Mobilités!$A$3:$U$209,21,0)</f>
        <v>0.3999133381822684</v>
      </c>
      <c r="U114" s="142"/>
      <c r="V114" s="142"/>
      <c r="W114" s="142"/>
      <c r="X114" s="142"/>
      <c r="Y114" s="142"/>
      <c r="Z114" s="142"/>
      <c r="AA114" s="142"/>
      <c r="AB114" s="142"/>
      <c r="AC114" s="142"/>
      <c r="AD114" s="142"/>
      <c r="AE114" s="142"/>
      <c r="AF114" s="142"/>
      <c r="AG114" s="142"/>
    </row>
    <row r="115" spans="1:33" s="53" customFormat="1" ht="14.25" customHeight="1">
      <c r="A115" s="57">
        <v>78</v>
      </c>
      <c r="B115" s="60" t="s">
        <v>269</v>
      </c>
      <c r="C115" s="140" t="str">
        <f>VLOOKUP($A115,'Caractéristiques des enquêtes'!$A$2:$C$210,3,0)</f>
        <v>EMD</v>
      </c>
      <c r="D115" s="61">
        <v>2003</v>
      </c>
      <c r="E115" s="62">
        <v>445000</v>
      </c>
      <c r="F115" s="63">
        <v>48</v>
      </c>
      <c r="G115" s="116" t="s">
        <v>538</v>
      </c>
      <c r="H115" s="94">
        <f>VLOOKUP($A115,Mobilités!$A$3:$U$209,8,0)/VLOOKUP($A115,Mobilités!$A$3:$U$209,21,0)</f>
        <v>0.2629878869448183</v>
      </c>
      <c r="I115" s="94">
        <f>VLOOKUP($A115,Mobilités!$A$3:$U$209,9,0)/VLOOKUP($A115,Mobilités!$A$3:$U$209,21,0)</f>
        <v>0.023418573351278598</v>
      </c>
      <c r="J115" s="94">
        <f>VLOOKUP($A115,Mobilités!$A$3:$U$209,10,0)/VLOOKUP($A115,Mobilités!$A$3:$U$209,21,0)</f>
        <v>0.06810228802153433</v>
      </c>
      <c r="K115" s="94">
        <f>VLOOKUP($A115,Mobilités!$A$3:$U$209,11,0)/VLOOKUP($A115,Mobilités!$A$3:$U$209,21,0)</f>
        <v>0.013458950201884255</v>
      </c>
      <c r="L115" s="94">
        <f>VLOOKUP($A115,Mobilités!$A$3:$U$209,12,0)/VLOOKUP($A115,Mobilités!$A$3:$U$209,21,0)</f>
        <v>0.014804845222072678</v>
      </c>
      <c r="M115" s="94">
        <f>VLOOKUP($A115,Mobilités!$A$3:$U$209,13,0)/VLOOKUP($A115,Mobilités!$A$3:$U$209,21,0)</f>
        <v>0.472678331090175</v>
      </c>
      <c r="N115" s="94">
        <f>VLOOKUP($A115,Mobilités!$A$3:$U$209,14,0)/VLOOKUP($A115,Mobilités!$A$3:$U$209,21,0)</f>
        <v>0.1353970390309556</v>
      </c>
      <c r="O115" s="94">
        <f>VLOOKUP($A115,Mobilités!$A$3:$U$209,15,0)/VLOOKUP($A115,Mobilités!$A$3:$U$209,21,0)</f>
        <v>0.009152086137281292</v>
      </c>
      <c r="P115" s="94">
        <f>VLOOKUP($A115,Mobilités!$A$3:$U$209,16,0)/VLOOKUP($A115,Mobilités!$A$3:$U$209,21,0)</f>
        <v>0.28640646029609695</v>
      </c>
      <c r="Q115" s="94">
        <f>VLOOKUP($A115,Mobilités!$A$3:$U$209,17,0)/VLOOKUP($A115,Mobilités!$A$3:$U$209,21,0)</f>
        <v>0.08156123822341857</v>
      </c>
      <c r="R115" s="94">
        <f>VLOOKUP($A115,Mobilités!$A$3:$U$209,18,0)/VLOOKUP($A115,Mobilités!$A$3:$U$209,21,0)</f>
        <v>0.6080753701211306</v>
      </c>
      <c r="S115" s="94">
        <f>VLOOKUP($A115,Mobilités!$A$3:$U$209,19,0)/VLOOKUP($A115,Mobilités!$A$3:$U$209,21,0)</f>
        <v>0.7370121130551818</v>
      </c>
      <c r="T115" s="94">
        <f>VLOOKUP($A115,Mobilités!$A$3:$U$209,20,0)/VLOOKUP($A115,Mobilités!$A$3:$U$209,21,0)</f>
        <v>0.39192462987886945</v>
      </c>
      <c r="U115" s="142"/>
      <c r="V115" s="142"/>
      <c r="W115" s="142"/>
      <c r="X115" s="142"/>
      <c r="Y115" s="142"/>
      <c r="Z115" s="142"/>
      <c r="AA115" s="142"/>
      <c r="AB115" s="142"/>
      <c r="AC115" s="142"/>
      <c r="AD115" s="142"/>
      <c r="AE115" s="142"/>
      <c r="AF115" s="142"/>
      <c r="AG115" s="142"/>
    </row>
    <row r="116" spans="1:33" s="53" customFormat="1" ht="14.25" customHeight="1">
      <c r="A116" s="57">
        <v>142</v>
      </c>
      <c r="B116" s="60" t="s">
        <v>272</v>
      </c>
      <c r="C116" s="140" t="str">
        <f>VLOOKUP($A116,'Caractéristiques des enquêtes'!$A$2:$C$210,3,0)</f>
        <v>EDGT</v>
      </c>
      <c r="D116" s="61">
        <v>2014</v>
      </c>
      <c r="E116" s="62">
        <v>483400</v>
      </c>
      <c r="F116" s="62">
        <v>48</v>
      </c>
      <c r="G116" s="116" t="s">
        <v>538</v>
      </c>
      <c r="H116" s="94">
        <f>VLOOKUP($A116,Mobilités!$A$3:$U$209,8,0)/VLOOKUP($A116,Mobilités!$A$3:$U$209,21,0)</f>
        <v>0.2808839190628328</v>
      </c>
      <c r="I116" s="94">
        <f>VLOOKUP($A116,Mobilités!$A$3:$U$209,9,0)/VLOOKUP($A116,Mobilités!$A$3:$U$209,21,0)</f>
        <v>0.029818956336528223</v>
      </c>
      <c r="J116" s="94">
        <f>VLOOKUP($A116,Mobilités!$A$3:$U$209,10,0)/VLOOKUP($A116,Mobilités!$A$3:$U$209,21,0)</f>
        <v>0.10756123535676253</v>
      </c>
      <c r="K116" s="94">
        <f>VLOOKUP($A116,Mobilités!$A$3:$U$209,11,0)/VLOOKUP($A116,Mobilités!$A$3:$U$209,21,0)</f>
        <v>0.00931842385516507</v>
      </c>
      <c r="L116" s="94">
        <f>VLOOKUP($A116,Mobilités!$A$3:$U$209,12,0)/VLOOKUP($A116,Mobilités!$A$3:$U$209,21,0)</f>
        <v>0.014110756123535677</v>
      </c>
      <c r="M116" s="94">
        <f>VLOOKUP($A116,Mobilités!$A$3:$U$209,13,0)/VLOOKUP($A116,Mobilités!$A$3:$U$209,21,0)</f>
        <v>0.4270500532481364</v>
      </c>
      <c r="N116" s="94">
        <f>VLOOKUP($A116,Mobilités!$A$3:$U$209,14,0)/VLOOKUP($A116,Mobilités!$A$3:$U$209,21,0)</f>
        <v>0.11900958466453675</v>
      </c>
      <c r="O116" s="94">
        <f>VLOOKUP($A116,Mobilités!$A$3:$U$209,15,0)/VLOOKUP($A116,Mobilités!$A$3:$U$209,21,0)</f>
        <v>0.012247071352502662</v>
      </c>
      <c r="P116" s="94">
        <f>VLOOKUP($A116,Mobilités!$A$3:$U$209,16,0)/VLOOKUP($A116,Mobilités!$A$3:$U$209,21,0)</f>
        <v>0.31070287539936103</v>
      </c>
      <c r="Q116" s="94">
        <f>VLOOKUP($A116,Mobilités!$A$3:$U$209,17,0)/VLOOKUP($A116,Mobilités!$A$3:$U$209,21,0)</f>
        <v>0.11687965921192761</v>
      </c>
      <c r="R116" s="94">
        <f>VLOOKUP($A116,Mobilités!$A$3:$U$209,18,0)/VLOOKUP($A116,Mobilités!$A$3:$U$209,21,0)</f>
        <v>0.5460596379126731</v>
      </c>
      <c r="S116" s="94">
        <f>VLOOKUP($A116,Mobilités!$A$3:$U$209,19,0)/VLOOKUP($A116,Mobilités!$A$3:$U$209,21,0)</f>
        <v>0.7191160809371673</v>
      </c>
      <c r="T116" s="94">
        <f>VLOOKUP($A116,Mobilités!$A$3:$U$209,20,0)/VLOOKUP($A116,Mobilités!$A$3:$U$209,21,0)</f>
        <v>0.45394036208732697</v>
      </c>
      <c r="U116" s="142"/>
      <c r="V116" s="142"/>
      <c r="W116" s="142"/>
      <c r="X116" s="142"/>
      <c r="Y116" s="142"/>
      <c r="Z116" s="142"/>
      <c r="AA116" s="142"/>
      <c r="AB116" s="142"/>
      <c r="AC116" s="142"/>
      <c r="AD116" s="142"/>
      <c r="AE116" s="142"/>
      <c r="AF116" s="142"/>
      <c r="AG116" s="142"/>
    </row>
    <row r="117" spans="1:33" s="53" customFormat="1" ht="14.25" customHeight="1">
      <c r="A117" s="57">
        <v>139</v>
      </c>
      <c r="B117" s="60" t="s">
        <v>273</v>
      </c>
      <c r="C117" s="140" t="str">
        <f>VLOOKUP($A117,'Caractéristiques des enquêtes'!$A$2:$C$210,3,0)</f>
        <v>EDGT</v>
      </c>
      <c r="D117" s="61">
        <v>2014</v>
      </c>
      <c r="E117" s="62">
        <v>698000</v>
      </c>
      <c r="F117" s="63">
        <v>132</v>
      </c>
      <c r="G117" s="116" t="s">
        <v>538</v>
      </c>
      <c r="H117" s="94">
        <f>VLOOKUP($A117,Mobilités!$A$3:$U$209,8,0)/VLOOKUP($A117,Mobilités!$A$3:$U$209,21,0)</f>
        <v>0.2790832284547535</v>
      </c>
      <c r="I117" s="94">
        <f>VLOOKUP($A117,Mobilités!$A$3:$U$209,9,0)/VLOOKUP($A117,Mobilités!$A$3:$U$209,21,0)</f>
        <v>0.024557518599353203</v>
      </c>
      <c r="J117" s="94">
        <f>VLOOKUP($A117,Mobilités!$A$3:$U$209,10,0)/VLOOKUP($A117,Mobilités!$A$3:$U$209,21,0)</f>
        <v>0.08203363548984934</v>
      </c>
      <c r="K117" s="94">
        <f>VLOOKUP($A117,Mobilités!$A$3:$U$209,11,0)/VLOOKUP($A117,Mobilités!$A$3:$U$209,21,0)</f>
        <v>0.014067005464306764</v>
      </c>
      <c r="L117" s="94">
        <f>VLOOKUP($A117,Mobilités!$A$3:$U$209,12,0)/VLOOKUP($A117,Mobilités!$A$3:$U$209,21,0)</f>
        <v>0.015644166892354747</v>
      </c>
      <c r="M117" s="94">
        <f>VLOOKUP($A117,Mobilités!$A$3:$U$209,13,0)/VLOOKUP($A117,Mobilités!$A$3:$U$209,21,0)</f>
        <v>0.44494803863779975</v>
      </c>
      <c r="N117" s="94">
        <f>VLOOKUP($A117,Mobilités!$A$3:$U$209,14,0)/VLOOKUP($A117,Mobilités!$A$3:$U$209,21,0)</f>
        <v>0.12387355094974854</v>
      </c>
      <c r="O117" s="94">
        <f>VLOOKUP($A117,Mobilités!$A$3:$U$209,15,0)/VLOOKUP($A117,Mobilités!$A$3:$U$209,21,0)</f>
        <v>0.015792855511834018</v>
      </c>
      <c r="P117" s="94">
        <f>VLOOKUP($A117,Mobilités!$A$3:$U$209,16,0)/VLOOKUP($A117,Mobilités!$A$3:$U$209,21,0)</f>
        <v>0.30364074705410665</v>
      </c>
      <c r="Q117" s="94">
        <f>VLOOKUP($A117,Mobilités!$A$3:$U$209,17,0)/VLOOKUP($A117,Mobilités!$A$3:$U$209,21,0)</f>
        <v>0.09610064095415612</v>
      </c>
      <c r="R117" s="94">
        <f>VLOOKUP($A117,Mobilités!$A$3:$U$209,18,0)/VLOOKUP($A117,Mobilités!$A$3:$U$209,21,0)</f>
        <v>0.5688215895875482</v>
      </c>
      <c r="S117" s="94">
        <f>VLOOKUP($A117,Mobilités!$A$3:$U$209,19,0)/VLOOKUP($A117,Mobilités!$A$3:$U$209,21,0)</f>
        <v>0.7209167715452466</v>
      </c>
      <c r="T117" s="94">
        <f>VLOOKUP($A117,Mobilités!$A$3:$U$209,20,0)/VLOOKUP($A117,Mobilités!$A$3:$U$209,21,0)</f>
        <v>0.4311784104124516</v>
      </c>
      <c r="U117" s="142"/>
      <c r="V117" s="142"/>
      <c r="W117" s="142"/>
      <c r="X117" s="142"/>
      <c r="Y117" s="142"/>
      <c r="Z117" s="142"/>
      <c r="AA117" s="142"/>
      <c r="AB117" s="142"/>
      <c r="AC117" s="142"/>
      <c r="AD117" s="142"/>
      <c r="AE117" s="142"/>
      <c r="AF117" s="142"/>
      <c r="AG117" s="142"/>
    </row>
    <row r="118" spans="1:33" s="53" customFormat="1" ht="14.25" customHeight="1">
      <c r="A118" s="57">
        <v>140</v>
      </c>
      <c r="B118" s="60" t="s">
        <v>275</v>
      </c>
      <c r="C118" s="140" t="str">
        <f>VLOOKUP($A118,'Caractéristiques des enquêtes'!$A$2:$C$210,3,0)</f>
        <v>EDGT</v>
      </c>
      <c r="D118" s="61">
        <v>2014</v>
      </c>
      <c r="E118" s="62">
        <v>48000</v>
      </c>
      <c r="F118" s="63">
        <v>58</v>
      </c>
      <c r="G118" s="116" t="s">
        <v>538</v>
      </c>
      <c r="H118" s="94">
        <f>VLOOKUP($A118,Mobilités!$A$3:$U$209,8,0)/VLOOKUP($A118,Mobilités!$A$3:$U$209,21,0)</f>
        <v>0.3307964210394299</v>
      </c>
      <c r="I118" s="94">
        <f>VLOOKUP($A118,Mobilités!$A$3:$U$209,9,0)/VLOOKUP($A118,Mobilités!$A$3:$U$209,21,0)</f>
        <v>0.02047242015492107</v>
      </c>
      <c r="J118" s="94">
        <f>VLOOKUP($A118,Mobilités!$A$3:$U$209,10,0)/VLOOKUP($A118,Mobilités!$A$3:$U$209,21,0)</f>
        <v>0.0028515510259312917</v>
      </c>
      <c r="K118" s="94">
        <f>VLOOKUP($A118,Mobilités!$A$3:$U$209,11,0)/VLOOKUP($A118,Mobilités!$A$3:$U$209,21,0)</f>
        <v>0.021079694910443474</v>
      </c>
      <c r="L118" s="94">
        <f>VLOOKUP($A118,Mobilités!$A$3:$U$209,12,0)/VLOOKUP($A118,Mobilités!$A$3:$U$209,21,0)</f>
        <v>0.004577663510378127</v>
      </c>
      <c r="M118" s="94">
        <f>VLOOKUP($A118,Mobilités!$A$3:$U$209,13,0)/VLOOKUP($A118,Mobilités!$A$3:$U$209,21,0)</f>
        <v>0.5001204648292205</v>
      </c>
      <c r="N118" s="94">
        <f>VLOOKUP($A118,Mobilités!$A$3:$U$209,14,0)/VLOOKUP($A118,Mobilités!$A$3:$U$209,21,0)</f>
        <v>0.1174779615370652</v>
      </c>
      <c r="O118" s="94">
        <f>VLOOKUP($A118,Mobilités!$A$3:$U$209,15,0)/VLOOKUP($A118,Mobilités!$A$3:$U$209,21,0)</f>
        <v>0.00262382299261039</v>
      </c>
      <c r="P118" s="94">
        <f>VLOOKUP($A118,Mobilités!$A$3:$U$209,16,0)/VLOOKUP($A118,Mobilités!$A$3:$U$209,21,0)</f>
        <v>0.351268841194351</v>
      </c>
      <c r="Q118" s="94">
        <f>VLOOKUP($A118,Mobilités!$A$3:$U$209,17,0)/VLOOKUP($A118,Mobilités!$A$3:$U$209,21,0)</f>
        <v>0.023931245936374763</v>
      </c>
      <c r="R118" s="94">
        <f>VLOOKUP($A118,Mobilités!$A$3:$U$209,18,0)/VLOOKUP($A118,Mobilités!$A$3:$U$209,21,0)</f>
        <v>0.6175984263662857</v>
      </c>
      <c r="S118" s="94">
        <f>VLOOKUP($A118,Mobilités!$A$3:$U$209,19,0)/VLOOKUP($A118,Mobilités!$A$3:$U$209,21,0)</f>
        <v>0.6692035789605699</v>
      </c>
      <c r="T118" s="94">
        <f>VLOOKUP($A118,Mobilités!$A$3:$U$209,20,0)/VLOOKUP($A118,Mobilités!$A$3:$U$209,21,0)</f>
        <v>0.38240157363371424</v>
      </c>
      <c r="U118" s="142"/>
      <c r="V118" s="142"/>
      <c r="W118" s="142"/>
      <c r="X118" s="142"/>
      <c r="Y118" s="142"/>
      <c r="Z118" s="142"/>
      <c r="AA118" s="142"/>
      <c r="AB118" s="142"/>
      <c r="AC118" s="142"/>
      <c r="AD118" s="142"/>
      <c r="AE118" s="142"/>
      <c r="AF118" s="142"/>
      <c r="AG118" s="142"/>
    </row>
    <row r="119" spans="1:33" s="53" customFormat="1" ht="14.25" customHeight="1">
      <c r="A119" s="57">
        <v>141</v>
      </c>
      <c r="B119" s="60" t="s">
        <v>277</v>
      </c>
      <c r="C119" s="140" t="str">
        <f>VLOOKUP($A119,'Caractéristiques des enquêtes'!$A$2:$C$210,3,0)</f>
        <v>EDGT</v>
      </c>
      <c r="D119" s="61">
        <v>2014</v>
      </c>
      <c r="E119" s="62">
        <v>746000</v>
      </c>
      <c r="F119" s="63">
        <v>190</v>
      </c>
      <c r="G119" s="116" t="s">
        <v>538</v>
      </c>
      <c r="H119" s="94">
        <f>VLOOKUP($A119,Mobilités!$A$3:$U$209,8,0)/VLOOKUP($A119,Mobilités!$A$3:$U$209,21,0)</f>
        <v>0.28182800961657406</v>
      </c>
      <c r="I119" s="94">
        <f>VLOOKUP($A119,Mobilités!$A$3:$U$209,9,0)/VLOOKUP($A119,Mobilités!$A$3:$U$209,21,0)</f>
        <v>0.024339936212210034</v>
      </c>
      <c r="J119" s="94">
        <f>VLOOKUP($A119,Mobilités!$A$3:$U$209,10,0)/VLOOKUP($A119,Mobilités!$A$3:$U$209,21,0)</f>
        <v>0.07784692006088345</v>
      </c>
      <c r="K119" s="94">
        <f>VLOOKUP($A119,Mobilités!$A$3:$U$209,11,0)/VLOOKUP($A119,Mobilités!$A$3:$U$209,21,0)</f>
        <v>0.014438307095719333</v>
      </c>
      <c r="L119" s="94">
        <f>VLOOKUP($A119,Mobilités!$A$3:$U$209,12,0)/VLOOKUP($A119,Mobilités!$A$3:$U$209,21,0)</f>
        <v>0.015059511964244415</v>
      </c>
      <c r="M119" s="94">
        <f>VLOOKUP($A119,Mobilités!$A$3:$U$209,13,0)/VLOOKUP($A119,Mobilités!$A$3:$U$209,21,0)</f>
        <v>0.4478564398238037</v>
      </c>
      <c r="N119" s="94">
        <f>VLOOKUP($A119,Mobilités!$A$3:$U$209,14,0)/VLOOKUP($A119,Mobilités!$A$3:$U$209,21,0)</f>
        <v>0.12353371448240995</v>
      </c>
      <c r="O119" s="94">
        <f>VLOOKUP($A119,Mobilités!$A$3:$U$209,15,0)/VLOOKUP($A119,Mobilités!$A$3:$U$209,21,0)</f>
        <v>0.015097160744155026</v>
      </c>
      <c r="P119" s="94">
        <f>VLOOKUP($A119,Mobilités!$A$3:$U$209,16,0)/VLOOKUP($A119,Mobilités!$A$3:$U$209,21,0)</f>
        <v>0.30616794582878415</v>
      </c>
      <c r="Q119" s="94">
        <f>VLOOKUP($A119,Mobilités!$A$3:$U$209,17,0)/VLOOKUP($A119,Mobilités!$A$3:$U$209,21,0)</f>
        <v>0.0922852271566028</v>
      </c>
      <c r="R119" s="94">
        <f>VLOOKUP($A119,Mobilités!$A$3:$U$209,18,0)/VLOOKUP($A119,Mobilités!$A$3:$U$209,21,0)</f>
        <v>0.5713901543062135</v>
      </c>
      <c r="S119" s="94">
        <f>VLOOKUP($A119,Mobilités!$A$3:$U$209,19,0)/VLOOKUP($A119,Mobilités!$A$3:$U$209,21,0)</f>
        <v>0.7181719903834258</v>
      </c>
      <c r="T119" s="94">
        <f>VLOOKUP($A119,Mobilités!$A$3:$U$209,20,0)/VLOOKUP($A119,Mobilités!$A$3:$U$209,21,0)</f>
        <v>0.42860984569378635</v>
      </c>
      <c r="U119" s="142"/>
      <c r="V119" s="142"/>
      <c r="W119" s="142"/>
      <c r="X119" s="142"/>
      <c r="Y119" s="142"/>
      <c r="Z119" s="142"/>
      <c r="AA119" s="142"/>
      <c r="AB119" s="142"/>
      <c r="AC119" s="142"/>
      <c r="AD119" s="142"/>
      <c r="AE119" s="142"/>
      <c r="AF119" s="142"/>
      <c r="AG119" s="142"/>
    </row>
    <row r="120" spans="1:33" s="53" customFormat="1" ht="14.25" customHeight="1">
      <c r="A120" s="57">
        <v>32</v>
      </c>
      <c r="B120" s="60" t="s">
        <v>279</v>
      </c>
      <c r="C120" s="140" t="str">
        <f>VLOOKUP($A120,'Caractéristiques des enquêtes'!$A$2:$C$210,3,0)</f>
        <v>EMD</v>
      </c>
      <c r="D120" s="61">
        <v>1990</v>
      </c>
      <c r="E120" s="62">
        <v>214000</v>
      </c>
      <c r="F120" s="63">
        <v>16</v>
      </c>
      <c r="G120" s="116" t="s">
        <v>538</v>
      </c>
      <c r="H120" s="94">
        <f>VLOOKUP($A120,Mobilités!$A$3:$U$209,8,0)/VLOOKUP($A120,Mobilités!$A$3:$U$209,21,0)</f>
        <v>0.25632628758559095</v>
      </c>
      <c r="I120" s="94">
        <f>VLOOKUP($A120,Mobilités!$A$3:$U$209,9,0)/VLOOKUP($A120,Mobilités!$A$3:$U$209,21,0)</f>
        <v>0.041083655849955346</v>
      </c>
      <c r="J120" s="94">
        <f>VLOOKUP($A120,Mobilités!$A$3:$U$209,10,0)/VLOOKUP($A120,Mobilités!$A$3:$U$209,21,0)</f>
        <v>0.08961000297707651</v>
      </c>
      <c r="K120" s="94">
        <f>VLOOKUP($A120,Mobilités!$A$3:$U$209,11,0)/VLOOKUP($A120,Mobilités!$A$3:$U$209,21,0)</f>
        <v>0.02232807383149747</v>
      </c>
      <c r="L120" s="94">
        <f>VLOOKUP($A120,Mobilités!$A$3:$U$209,12,0)/VLOOKUP($A120,Mobilités!$A$3:$U$209,21,0)</f>
        <v>0.012503721345638584</v>
      </c>
      <c r="M120" s="94">
        <f>VLOOKUP($A120,Mobilités!$A$3:$U$209,13,0)/VLOOKUP($A120,Mobilités!$A$3:$U$209,21,0)</f>
        <v>0.43465317058648406</v>
      </c>
      <c r="N120" s="94">
        <f>VLOOKUP($A120,Mobilités!$A$3:$U$209,14,0)/VLOOKUP($A120,Mobilités!$A$3:$U$209,21,0)</f>
        <v>0.13277761238463828</v>
      </c>
      <c r="O120" s="94">
        <f>VLOOKUP($A120,Mobilités!$A$3:$U$209,15,0)/VLOOKUP($A120,Mobilités!$A$3:$U$209,21,0)</f>
        <v>0.010717475439118785</v>
      </c>
      <c r="P120" s="94">
        <f>VLOOKUP($A120,Mobilités!$A$3:$U$209,16,0)/VLOOKUP($A120,Mobilités!$A$3:$U$209,21,0)</f>
        <v>0.2974099434355463</v>
      </c>
      <c r="Q120" s="94">
        <f>VLOOKUP($A120,Mobilités!$A$3:$U$209,17,0)/VLOOKUP($A120,Mobilités!$A$3:$U$209,21,0)</f>
        <v>0.11193807680857398</v>
      </c>
      <c r="R120" s="94">
        <f>VLOOKUP($A120,Mobilités!$A$3:$U$209,18,0)/VLOOKUP($A120,Mobilités!$A$3:$U$209,21,0)</f>
        <v>0.5674307829711224</v>
      </c>
      <c r="S120" s="94">
        <f>VLOOKUP($A120,Mobilités!$A$3:$U$209,19,0)/VLOOKUP($A120,Mobilités!$A$3:$U$209,21,0)</f>
        <v>0.7436737124144092</v>
      </c>
      <c r="T120" s="94">
        <f>VLOOKUP($A120,Mobilités!$A$3:$U$209,20,0)/VLOOKUP($A120,Mobilités!$A$3:$U$209,21,0)</f>
        <v>0.4325692170288777</v>
      </c>
      <c r="U120" s="142"/>
      <c r="V120" s="142"/>
      <c r="W120" s="142"/>
      <c r="X120" s="142"/>
      <c r="Y120" s="142"/>
      <c r="Z120" s="142"/>
      <c r="AA120" s="142"/>
      <c r="AB120" s="142"/>
      <c r="AC120" s="142"/>
      <c r="AD120" s="142"/>
      <c r="AE120" s="142"/>
      <c r="AF120" s="142"/>
      <c r="AG120" s="142"/>
    </row>
    <row r="121" spans="1:33" s="53" customFormat="1" ht="14.25" customHeight="1">
      <c r="A121" s="57">
        <v>112</v>
      </c>
      <c r="B121" s="60" t="s">
        <v>279</v>
      </c>
      <c r="C121" s="140" t="str">
        <f>VLOOKUP($A121,'Caractéristiques des enquêtes'!$A$2:$C$210,3,0)</f>
        <v>EMD</v>
      </c>
      <c r="D121" s="61">
        <v>2009</v>
      </c>
      <c r="E121" s="62">
        <v>236000</v>
      </c>
      <c r="F121" s="63">
        <v>24</v>
      </c>
      <c r="G121" s="116" t="s">
        <v>538</v>
      </c>
      <c r="H121" s="94">
        <f>VLOOKUP($A121,Mobilités!$A$3:$U$209,8,0)/VLOOKUP($A121,Mobilités!$A$3:$U$209,21,0)</f>
        <v>0.23528407436049376</v>
      </c>
      <c r="I121" s="94">
        <f>VLOOKUP($A121,Mobilités!$A$3:$U$209,9,0)/VLOOKUP($A121,Mobilités!$A$3:$U$209,21,0)</f>
        <v>0.021408939194595376</v>
      </c>
      <c r="J121" s="94">
        <f>VLOOKUP($A121,Mobilités!$A$3:$U$209,10,0)/VLOOKUP($A121,Mobilités!$A$3:$U$209,21,0)</f>
        <v>0.07590715985899227</v>
      </c>
      <c r="K121" s="94">
        <f>VLOOKUP($A121,Mobilités!$A$3:$U$209,11,0)/VLOOKUP($A121,Mobilités!$A$3:$U$209,21,0)</f>
        <v>0.02376911153739283</v>
      </c>
      <c r="L121" s="94">
        <f>VLOOKUP($A121,Mobilités!$A$3:$U$209,12,0)/VLOOKUP($A121,Mobilités!$A$3:$U$209,21,0)</f>
        <v>0.0036825384072017063</v>
      </c>
      <c r="M121" s="94">
        <f>VLOOKUP($A121,Mobilités!$A$3:$U$209,13,0)/VLOOKUP($A121,Mobilités!$A$3:$U$209,21,0)</f>
        <v>0.4907283726193227</v>
      </c>
      <c r="N121" s="94">
        <f>VLOOKUP($A121,Mobilités!$A$3:$U$209,14,0)/VLOOKUP($A121,Mobilités!$A$3:$U$209,21,0)</f>
        <v>0.13783741258155988</v>
      </c>
      <c r="O121" s="94">
        <f>VLOOKUP($A121,Mobilités!$A$3:$U$209,15,0)/VLOOKUP($A121,Mobilités!$A$3:$U$209,21,0)</f>
        <v>0.011382391440441638</v>
      </c>
      <c r="P121" s="94">
        <f>VLOOKUP($A121,Mobilités!$A$3:$U$209,16,0)/VLOOKUP($A121,Mobilités!$A$3:$U$209,21,0)</f>
        <v>0.25669301355508917</v>
      </c>
      <c r="Q121" s="94">
        <f>VLOOKUP($A121,Mobilités!$A$3:$U$209,17,0)/VLOOKUP($A121,Mobilités!$A$3:$U$209,21,0)</f>
        <v>0.0996762713963851</v>
      </c>
      <c r="R121" s="94">
        <f>VLOOKUP($A121,Mobilités!$A$3:$U$209,18,0)/VLOOKUP($A121,Mobilités!$A$3:$U$209,21,0)</f>
        <v>0.6285657852008826</v>
      </c>
      <c r="S121" s="94">
        <f>VLOOKUP($A121,Mobilités!$A$3:$U$209,19,0)/VLOOKUP($A121,Mobilités!$A$3:$U$209,21,0)</f>
        <v>0.7647159256395063</v>
      </c>
      <c r="T121" s="94">
        <f>VLOOKUP($A121,Mobilités!$A$3:$U$209,20,0)/VLOOKUP($A121,Mobilités!$A$3:$U$209,21,0)</f>
        <v>0.3714342147991175</v>
      </c>
      <c r="U121" s="142"/>
      <c r="V121" s="142"/>
      <c r="W121" s="142"/>
      <c r="X121" s="142"/>
      <c r="Y121" s="142"/>
      <c r="Z121" s="142"/>
      <c r="AA121" s="142"/>
      <c r="AB121" s="142"/>
      <c r="AC121" s="142"/>
      <c r="AD121" s="142"/>
      <c r="AE121" s="142"/>
      <c r="AF121" s="142"/>
      <c r="AG121" s="142"/>
    </row>
    <row r="122" spans="1:33" s="53" customFormat="1" ht="14.25" customHeight="1">
      <c r="A122" s="57">
        <v>4</v>
      </c>
      <c r="B122" s="60" t="s">
        <v>284</v>
      </c>
      <c r="C122" s="140" t="str">
        <f>VLOOKUP($A122,'Caractéristiques des enquêtes'!$A$2:$C$210,3,0)</f>
        <v>EMD</v>
      </c>
      <c r="D122" s="61">
        <v>1976</v>
      </c>
      <c r="E122" s="62">
        <v>230000</v>
      </c>
      <c r="F122" s="63">
        <v>21</v>
      </c>
      <c r="G122" s="116" t="s">
        <v>538</v>
      </c>
      <c r="H122" s="94">
        <f>VLOOKUP($A122,Mobilités!$A$3:$U$209,8,0)/VLOOKUP($A122,Mobilités!$A$3:$U$209,21,0)</f>
        <v>0.45730732331307966</v>
      </c>
      <c r="I122" s="94">
        <f>VLOOKUP($A122,Mobilités!$A$3:$U$209,9,0)/VLOOKUP($A122,Mobilités!$A$3:$U$209,21,0)</f>
        <v>0.015030380556443877</v>
      </c>
      <c r="J122" s="94">
        <f>VLOOKUP($A122,Mobilités!$A$3:$U$209,10,0)/VLOOKUP($A122,Mobilités!$A$3:$U$209,21,0)</f>
        <v>0.08698433002878159</v>
      </c>
      <c r="K122" s="94">
        <f>VLOOKUP($A122,Mobilités!$A$3:$U$209,11,0)/VLOOKUP($A122,Mobilités!$A$3:$U$209,21,0)</f>
        <v>0.014390789894467541</v>
      </c>
      <c r="L122" s="94">
        <f>VLOOKUP($A122,Mobilités!$A$3:$U$209,12,0)/VLOOKUP($A122,Mobilités!$A$3:$U$209,21,0)</f>
        <v>0.05564438759194116</v>
      </c>
      <c r="M122" s="94">
        <f>VLOOKUP($A122,Mobilités!$A$3:$U$209,13,0)/VLOOKUP($A122,Mobilités!$A$3:$U$209,21,0)</f>
        <v>0.2692676686920371</v>
      </c>
      <c r="N122" s="94">
        <f>VLOOKUP($A122,Mobilités!$A$3:$U$209,14,0)/VLOOKUP($A122,Mobilités!$A$3:$U$209,21,0)</f>
        <v>0.0927406459865686</v>
      </c>
      <c r="O122" s="94">
        <f>VLOOKUP($A122,Mobilités!$A$3:$U$209,15,0)/VLOOKUP($A122,Mobilités!$A$3:$U$209,21,0)</f>
        <v>0.008634473936680525</v>
      </c>
      <c r="P122" s="94">
        <f>VLOOKUP($A122,Mobilités!$A$3:$U$209,16,0)/VLOOKUP($A122,Mobilités!$A$3:$U$209,21,0)</f>
        <v>0.4723377038695235</v>
      </c>
      <c r="Q122" s="94">
        <f>VLOOKUP($A122,Mobilités!$A$3:$U$209,17,0)/VLOOKUP($A122,Mobilités!$A$3:$U$209,21,0)</f>
        <v>0.10137511992324913</v>
      </c>
      <c r="R122" s="94">
        <f>VLOOKUP($A122,Mobilités!$A$3:$U$209,18,0)/VLOOKUP($A122,Mobilités!$A$3:$U$209,21,0)</f>
        <v>0.36200831467860567</v>
      </c>
      <c r="S122" s="94">
        <f>VLOOKUP($A122,Mobilités!$A$3:$U$209,19,0)/VLOOKUP($A122,Mobilités!$A$3:$U$209,21,0)</f>
        <v>0.5426926766869203</v>
      </c>
      <c r="T122" s="94">
        <f>VLOOKUP($A122,Mobilités!$A$3:$U$209,20,0)/VLOOKUP($A122,Mobilités!$A$3:$U$209,21,0)</f>
        <v>0.6379916853213944</v>
      </c>
      <c r="U122" s="142"/>
      <c r="V122" s="142"/>
      <c r="W122" s="142"/>
      <c r="X122" s="142"/>
      <c r="Y122" s="142"/>
      <c r="Z122" s="142"/>
      <c r="AA122" s="142"/>
      <c r="AB122" s="142"/>
      <c r="AC122" s="142"/>
      <c r="AD122" s="142"/>
      <c r="AE122" s="142"/>
      <c r="AF122" s="142"/>
      <c r="AG122" s="142"/>
    </row>
    <row r="123" spans="1:33" s="53" customFormat="1" ht="14.25" customHeight="1">
      <c r="A123" s="57">
        <v>38</v>
      </c>
      <c r="B123" s="60" t="s">
        <v>284</v>
      </c>
      <c r="C123" s="140" t="str">
        <f>VLOOKUP($A123,'Caractéristiques des enquêtes'!$A$2:$C$210,3,0)</f>
        <v>EMD</v>
      </c>
      <c r="D123" s="61">
        <v>1991</v>
      </c>
      <c r="E123" s="62">
        <v>295000</v>
      </c>
      <c r="F123" s="63">
        <v>27</v>
      </c>
      <c r="G123" s="116" t="s">
        <v>538</v>
      </c>
      <c r="H123" s="94">
        <f>VLOOKUP($A123,Mobilités!$A$3:$U$209,8,0)/VLOOKUP($A123,Mobilités!$A$3:$U$209,21,0)</f>
        <v>0.29543613286524445</v>
      </c>
      <c r="I123" s="94">
        <f>VLOOKUP($A123,Mobilités!$A$3:$U$209,9,0)/VLOOKUP($A123,Mobilités!$A$3:$U$209,21,0)</f>
        <v>0.009451795841209832</v>
      </c>
      <c r="J123" s="94">
        <f>VLOOKUP($A123,Mobilités!$A$3:$U$209,10,0)/VLOOKUP($A123,Mobilités!$A$3:$U$209,21,0)</f>
        <v>0.08020523899540913</v>
      </c>
      <c r="K123" s="94">
        <f>VLOOKUP($A123,Mobilités!$A$3:$U$209,11,0)/VLOOKUP($A123,Mobilités!$A$3:$U$209,21,0)</f>
        <v>0.016203078584931137</v>
      </c>
      <c r="L123" s="94">
        <f>VLOOKUP($A123,Mobilités!$A$3:$U$209,12,0)/VLOOKUP($A123,Mobilités!$A$3:$U$209,21,0)</f>
        <v>0.013232514177693763</v>
      </c>
      <c r="M123" s="94">
        <f>VLOOKUP($A123,Mobilités!$A$3:$U$209,13,0)/VLOOKUP($A123,Mobilités!$A$3:$U$209,21,0)</f>
        <v>0.43586281393464765</v>
      </c>
      <c r="N123" s="94">
        <f>VLOOKUP($A123,Mobilités!$A$3:$U$209,14,0)/VLOOKUP($A123,Mobilités!$A$3:$U$209,21,0)</f>
        <v>0.13961652714015663</v>
      </c>
      <c r="O123" s="94">
        <f>VLOOKUP($A123,Mobilités!$A$3:$U$209,15,0)/VLOOKUP($A123,Mobilités!$A$3:$U$209,21,0)</f>
        <v>0.009991898460707534</v>
      </c>
      <c r="P123" s="94">
        <f>VLOOKUP($A123,Mobilités!$A$3:$U$209,16,0)/VLOOKUP($A123,Mobilités!$A$3:$U$209,21,0)</f>
        <v>0.30488792870645426</v>
      </c>
      <c r="Q123" s="94">
        <f>VLOOKUP($A123,Mobilités!$A$3:$U$209,17,0)/VLOOKUP($A123,Mobilités!$A$3:$U$209,21,0)</f>
        <v>0.09640831758034027</v>
      </c>
      <c r="R123" s="94">
        <f>VLOOKUP($A123,Mobilités!$A$3:$U$209,18,0)/VLOOKUP($A123,Mobilités!$A$3:$U$209,21,0)</f>
        <v>0.5754793410748043</v>
      </c>
      <c r="S123" s="94">
        <f>VLOOKUP($A123,Mobilités!$A$3:$U$209,19,0)/VLOOKUP($A123,Mobilités!$A$3:$U$209,21,0)</f>
        <v>0.7045638671347556</v>
      </c>
      <c r="T123" s="94">
        <f>VLOOKUP($A123,Mobilités!$A$3:$U$209,20,0)/VLOOKUP($A123,Mobilités!$A$3:$U$209,21,0)</f>
        <v>0.4245206589251957</v>
      </c>
      <c r="U123" s="142"/>
      <c r="V123" s="142"/>
      <c r="W123" s="142"/>
      <c r="X123" s="142"/>
      <c r="Y123" s="142"/>
      <c r="Z123" s="142"/>
      <c r="AA123" s="142"/>
      <c r="AB123" s="142"/>
      <c r="AC123" s="142"/>
      <c r="AD123" s="142"/>
      <c r="AE123" s="142"/>
      <c r="AF123" s="142"/>
      <c r="AG123" s="142"/>
    </row>
    <row r="124" spans="1:33" s="53" customFormat="1" ht="14.25" customHeight="1">
      <c r="A124" s="57">
        <v>137</v>
      </c>
      <c r="B124" s="60" t="s">
        <v>289</v>
      </c>
      <c r="C124" s="140" t="str">
        <f>VLOOKUP($A124,'Caractéristiques des enquêtes'!$A$2:$C$210,3,0)</f>
        <v>EDGT</v>
      </c>
      <c r="D124" s="61">
        <v>2013</v>
      </c>
      <c r="E124" s="62">
        <v>298000</v>
      </c>
      <c r="F124" s="62">
        <v>30</v>
      </c>
      <c r="G124" s="116" t="s">
        <v>538</v>
      </c>
      <c r="H124" s="94">
        <f>VLOOKUP($A124,Mobilités!$A$3:$U$209,8,0)/VLOOKUP($A124,Mobilités!$A$3:$U$209,21,0)</f>
        <v>0.33731853116994026</v>
      </c>
      <c r="I124" s="94">
        <f>VLOOKUP($A124,Mobilités!$A$3:$U$209,9,0)/VLOOKUP($A124,Mobilités!$A$3:$U$209,21,0)</f>
        <v>0.011670936521491603</v>
      </c>
      <c r="J124" s="94">
        <f>VLOOKUP($A124,Mobilités!$A$3:$U$209,10,0)/VLOOKUP($A124,Mobilités!$A$3:$U$209,21,0)</f>
        <v>0.0959294050668944</v>
      </c>
      <c r="K124" s="94">
        <f>VLOOKUP($A124,Mobilités!$A$3:$U$209,11,0)/VLOOKUP($A124,Mobilités!$A$3:$U$209,21,0)</f>
        <v>0.010816965556504412</v>
      </c>
      <c r="L124" s="94">
        <f>VLOOKUP($A124,Mobilités!$A$3:$U$209,12,0)/VLOOKUP($A124,Mobilités!$A$3:$U$209,21,0)</f>
        <v>0.0034158838599487617</v>
      </c>
      <c r="M124" s="94">
        <f>VLOOKUP($A124,Mobilités!$A$3:$U$209,13,0)/VLOOKUP($A124,Mobilités!$A$3:$U$209,21,0)</f>
        <v>0.41332194705380015</v>
      </c>
      <c r="N124" s="94">
        <f>VLOOKUP($A124,Mobilités!$A$3:$U$209,14,0)/VLOOKUP($A124,Mobilités!$A$3:$U$209,21,0)</f>
        <v>0.1161400512382579</v>
      </c>
      <c r="O124" s="94">
        <f>VLOOKUP($A124,Mobilités!$A$3:$U$209,15,0)/VLOOKUP($A124,Mobilités!$A$3:$U$209,21,0)</f>
        <v>0.01138627953316254</v>
      </c>
      <c r="P124" s="94">
        <f>VLOOKUP($A124,Mobilités!$A$3:$U$209,16,0)/VLOOKUP($A124,Mobilités!$A$3:$U$209,21,0)</f>
        <v>0.34898946769143185</v>
      </c>
      <c r="Q124" s="94">
        <f>VLOOKUP($A124,Mobilités!$A$3:$U$209,17,0)/VLOOKUP($A124,Mobilités!$A$3:$U$209,21,0)</f>
        <v>0.10674637062339881</v>
      </c>
      <c r="R124" s="94">
        <f>VLOOKUP($A124,Mobilités!$A$3:$U$209,18,0)/VLOOKUP($A124,Mobilités!$A$3:$U$209,21,0)</f>
        <v>0.5294619982920581</v>
      </c>
      <c r="S124" s="94">
        <f>VLOOKUP($A124,Mobilités!$A$3:$U$209,19,0)/VLOOKUP($A124,Mobilités!$A$3:$U$209,21,0)</f>
        <v>0.6626814688300597</v>
      </c>
      <c r="T124" s="94">
        <f>VLOOKUP($A124,Mobilités!$A$3:$U$209,20,0)/VLOOKUP($A124,Mobilités!$A$3:$U$209,21,0)</f>
        <v>0.47053800170794197</v>
      </c>
      <c r="U124" s="142"/>
      <c r="V124" s="142"/>
      <c r="W124" s="142"/>
      <c r="X124" s="142"/>
      <c r="Y124" s="142"/>
      <c r="Z124" s="142"/>
      <c r="AA124" s="142"/>
      <c r="AB124" s="142"/>
      <c r="AC124" s="142"/>
      <c r="AD124" s="142"/>
      <c r="AE124" s="142"/>
      <c r="AF124" s="142"/>
      <c r="AG124" s="142"/>
    </row>
    <row r="125" spans="1:33" s="53" customFormat="1" ht="14.25" customHeight="1">
      <c r="A125" s="57">
        <v>134</v>
      </c>
      <c r="B125" s="60" t="s">
        <v>291</v>
      </c>
      <c r="C125" s="140" t="str">
        <f>VLOOKUP($A125,'Caractéristiques des enquêtes'!$A$2:$C$210,3,0)</f>
        <v>EDGT</v>
      </c>
      <c r="D125" s="61">
        <v>2013</v>
      </c>
      <c r="E125" s="62">
        <v>338093</v>
      </c>
      <c r="F125" s="67">
        <v>55</v>
      </c>
      <c r="G125" s="116" t="s">
        <v>538</v>
      </c>
      <c r="H125" s="94">
        <f>VLOOKUP($A125,Mobilités!$A$3:$U$209,8,0)/VLOOKUP($A125,Mobilités!$A$3:$U$209,21,0)</f>
        <v>0.32416335791264894</v>
      </c>
      <c r="I125" s="94">
        <f>VLOOKUP($A125,Mobilités!$A$3:$U$209,9,0)/VLOOKUP($A125,Mobilités!$A$3:$U$209,21,0)</f>
        <v>0.011344299489506524</v>
      </c>
      <c r="J125" s="94">
        <f>VLOOKUP($A125,Mobilités!$A$3:$U$209,10,0)/VLOOKUP($A125,Mobilités!$A$3:$U$209,21,0)</f>
        <v>0.09217243335224051</v>
      </c>
      <c r="K125" s="94">
        <f>VLOOKUP($A125,Mobilités!$A$3:$U$209,11,0)/VLOOKUP($A125,Mobilités!$A$3:$U$209,21,0)</f>
        <v>0.012478729438457176</v>
      </c>
      <c r="L125" s="94">
        <f>VLOOKUP($A125,Mobilités!$A$3:$U$209,12,0)/VLOOKUP($A125,Mobilités!$A$3:$U$209,21,0)</f>
        <v>0.003119682359614294</v>
      </c>
      <c r="M125" s="94">
        <f>VLOOKUP($A125,Mobilités!$A$3:$U$209,13,0)/VLOOKUP($A125,Mobilités!$A$3:$U$209,21,0)</f>
        <v>0.423425978445831</v>
      </c>
      <c r="N125" s="94">
        <f>VLOOKUP($A125,Mobilités!$A$3:$U$209,14,0)/VLOOKUP($A125,Mobilités!$A$3:$U$209,21,0)</f>
        <v>0.12053318207600681</v>
      </c>
      <c r="O125" s="94">
        <f>VLOOKUP($A125,Mobilités!$A$3:$U$209,15,0)/VLOOKUP($A125,Mobilités!$A$3:$U$209,21,0)</f>
        <v>0.01276233692569484</v>
      </c>
      <c r="P125" s="94">
        <f>VLOOKUP($A125,Mobilités!$A$3:$U$209,16,0)/VLOOKUP($A125,Mobilités!$A$3:$U$209,21,0)</f>
        <v>0.33550765740215543</v>
      </c>
      <c r="Q125" s="94">
        <f>VLOOKUP($A125,Mobilités!$A$3:$U$209,17,0)/VLOOKUP($A125,Mobilités!$A$3:$U$209,21,0)</f>
        <v>0.10465116279069768</v>
      </c>
      <c r="R125" s="94">
        <f>VLOOKUP($A125,Mobilités!$A$3:$U$209,18,0)/VLOOKUP($A125,Mobilités!$A$3:$U$209,21,0)</f>
        <v>0.5439591605218379</v>
      </c>
      <c r="S125" s="94">
        <f>VLOOKUP($A125,Mobilités!$A$3:$U$209,19,0)/VLOOKUP($A125,Mobilités!$A$3:$U$209,21,0)</f>
        <v>0.6758366420873512</v>
      </c>
      <c r="T125" s="94">
        <f>VLOOKUP($A125,Mobilités!$A$3:$U$209,20,0)/VLOOKUP($A125,Mobilités!$A$3:$U$209,21,0)</f>
        <v>0.45604083947816215</v>
      </c>
      <c r="U125" s="142"/>
      <c r="V125" s="142"/>
      <c r="W125" s="142"/>
      <c r="X125" s="142"/>
      <c r="Y125" s="142"/>
      <c r="Z125" s="142"/>
      <c r="AA125" s="142"/>
      <c r="AB125" s="142"/>
      <c r="AC125" s="142"/>
      <c r="AD125" s="142"/>
      <c r="AE125" s="142"/>
      <c r="AF125" s="142"/>
      <c r="AG125" s="142"/>
    </row>
    <row r="126" spans="1:33" s="53" customFormat="1" ht="14.25" customHeight="1">
      <c r="A126" s="57">
        <v>135</v>
      </c>
      <c r="B126" s="60" t="s">
        <v>293</v>
      </c>
      <c r="C126" s="140" t="str">
        <f>VLOOKUP($A126,'Caractéristiques des enquêtes'!$A$2:$C$210,3,0)</f>
        <v>EDGT</v>
      </c>
      <c r="D126" s="61">
        <v>2013</v>
      </c>
      <c r="E126" s="62">
        <v>219126</v>
      </c>
      <c r="F126" s="67">
        <v>421</v>
      </c>
      <c r="G126" s="116" t="s">
        <v>538</v>
      </c>
      <c r="H126" s="94">
        <f>VLOOKUP($A126,Mobilités!$A$3:$U$209,8,0)/VLOOKUP($A126,Mobilités!$A$3:$U$209,21,0)</f>
        <v>0.29307715767002135</v>
      </c>
      <c r="I126" s="94">
        <f>VLOOKUP($A126,Mobilités!$A$3:$U$209,9,0)/VLOOKUP($A126,Mobilités!$A$3:$U$209,21,0)</f>
        <v>0.011893870082342177</v>
      </c>
      <c r="J126" s="94">
        <f>VLOOKUP($A126,Mobilités!$A$3:$U$209,10,0)/VLOOKUP($A126,Mobilités!$A$3:$U$209,21,0)</f>
        <v>0.016773406526379993</v>
      </c>
      <c r="K126" s="94">
        <f>VLOOKUP($A126,Mobilités!$A$3:$U$209,11,0)/VLOOKUP($A126,Mobilités!$A$3:$U$209,21,0)</f>
        <v>0.059774321439463256</v>
      </c>
      <c r="L126" s="94">
        <f>VLOOKUP($A126,Mobilités!$A$3:$U$209,12,0)/VLOOKUP($A126,Mobilités!$A$3:$U$209,21,0)</f>
        <v>0.0036596523330283625</v>
      </c>
      <c r="M126" s="94">
        <f>VLOOKUP($A126,Mobilités!$A$3:$U$209,13,0)/VLOOKUP($A126,Mobilités!$A$3:$U$209,21,0)</f>
        <v>0.48246416590423913</v>
      </c>
      <c r="N126" s="94">
        <f>VLOOKUP($A126,Mobilités!$A$3:$U$209,14,0)/VLOOKUP($A126,Mobilités!$A$3:$U$209,21,0)</f>
        <v>0.12778286062824032</v>
      </c>
      <c r="O126" s="94">
        <f>VLOOKUP($A126,Mobilités!$A$3:$U$209,15,0)/VLOOKUP($A126,Mobilités!$A$3:$U$209,21,0)</f>
        <v>0.004574565416285453</v>
      </c>
      <c r="P126" s="94">
        <f>VLOOKUP($A126,Mobilités!$A$3:$U$209,16,0)/VLOOKUP($A126,Mobilités!$A$3:$U$209,21,0)</f>
        <v>0.3049710277523635</v>
      </c>
      <c r="Q126" s="94">
        <f>VLOOKUP($A126,Mobilités!$A$3:$U$209,17,0)/VLOOKUP($A126,Mobilités!$A$3:$U$209,21,0)</f>
        <v>0.07654772796584325</v>
      </c>
      <c r="R126" s="94">
        <f>VLOOKUP($A126,Mobilités!$A$3:$U$209,18,0)/VLOOKUP($A126,Mobilités!$A$3:$U$209,21,0)</f>
        <v>0.6102470265324794</v>
      </c>
      <c r="S126" s="94">
        <f>VLOOKUP($A126,Mobilités!$A$3:$U$209,19,0)/VLOOKUP($A126,Mobilités!$A$3:$U$209,21,0)</f>
        <v>0.7069228423299787</v>
      </c>
      <c r="T126" s="94">
        <f>VLOOKUP($A126,Mobilités!$A$3:$U$209,20,0)/VLOOKUP($A126,Mobilités!$A$3:$U$209,21,0)</f>
        <v>0.3897529734675206</v>
      </c>
      <c r="U126" s="142"/>
      <c r="V126" s="142"/>
      <c r="W126" s="142"/>
      <c r="X126" s="142"/>
      <c r="Y126" s="142"/>
      <c r="Z126" s="142"/>
      <c r="AA126" s="142"/>
      <c r="AB126" s="142"/>
      <c r="AC126" s="142"/>
      <c r="AD126" s="142"/>
      <c r="AE126" s="142"/>
      <c r="AF126" s="142"/>
      <c r="AG126" s="142"/>
    </row>
    <row r="127" spans="1:33" s="53" customFormat="1" ht="14.25" customHeight="1">
      <c r="A127" s="57">
        <v>136</v>
      </c>
      <c r="B127" s="60" t="s">
        <v>295</v>
      </c>
      <c r="C127" s="140" t="str">
        <f>VLOOKUP($A127,'Caractéristiques des enquêtes'!$A$2:$C$210,3,0)</f>
        <v>EDGT</v>
      </c>
      <c r="D127" s="61">
        <v>2013</v>
      </c>
      <c r="E127" s="62">
        <v>557219</v>
      </c>
      <c r="F127" s="67">
        <v>476</v>
      </c>
      <c r="G127" s="116" t="s">
        <v>538</v>
      </c>
      <c r="H127" s="94">
        <f>VLOOKUP($A127,Mobilités!$A$3:$U$209,8,0)/VLOOKUP($A127,Mobilités!$A$3:$U$209,21,0)</f>
        <v>0.3123359580052493</v>
      </c>
      <c r="I127" s="94">
        <f>VLOOKUP($A127,Mobilités!$A$3:$U$209,9,0)/VLOOKUP($A127,Mobilités!$A$3:$U$209,21,0)</f>
        <v>0.011373578302712161</v>
      </c>
      <c r="J127" s="94">
        <f>VLOOKUP($A127,Mobilités!$A$3:$U$209,10,0)/VLOOKUP($A127,Mobilités!$A$3:$U$209,21,0)</f>
        <v>0.06386701662292214</v>
      </c>
      <c r="K127" s="94">
        <f>VLOOKUP($A127,Mobilités!$A$3:$U$209,11,0)/VLOOKUP($A127,Mobilités!$A$3:$U$209,21,0)</f>
        <v>0.03032954214056576</v>
      </c>
      <c r="L127" s="94">
        <f>VLOOKUP($A127,Mobilités!$A$3:$U$209,12,0)/VLOOKUP($A127,Mobilités!$A$3:$U$209,21,0)</f>
        <v>0.003499562554680665</v>
      </c>
      <c r="M127" s="94">
        <f>VLOOKUP($A127,Mobilités!$A$3:$U$209,13,0)/VLOOKUP($A127,Mobilités!$A$3:$U$209,21,0)</f>
        <v>0.4456109652960047</v>
      </c>
      <c r="N127" s="94">
        <f>VLOOKUP($A127,Mobilités!$A$3:$U$209,14,0)/VLOOKUP($A127,Mobilités!$A$3:$U$209,21,0)</f>
        <v>0.12335958005249344</v>
      </c>
      <c r="O127" s="94">
        <f>VLOOKUP($A127,Mobilités!$A$3:$U$209,15,0)/VLOOKUP($A127,Mobilités!$A$3:$U$209,21,0)</f>
        <v>0.00962379702537183</v>
      </c>
      <c r="P127" s="94">
        <f>VLOOKUP($A127,Mobilités!$A$3:$U$209,16,0)/VLOOKUP($A127,Mobilités!$A$3:$U$209,21,0)</f>
        <v>0.32370953630796157</v>
      </c>
      <c r="Q127" s="94">
        <f>VLOOKUP($A127,Mobilités!$A$3:$U$209,17,0)/VLOOKUP($A127,Mobilités!$A$3:$U$209,21,0)</f>
        <v>0.09419655876348791</v>
      </c>
      <c r="R127" s="94">
        <f>VLOOKUP($A127,Mobilités!$A$3:$U$209,18,0)/VLOOKUP($A127,Mobilités!$A$3:$U$209,21,0)</f>
        <v>0.5689705453484981</v>
      </c>
      <c r="S127" s="94">
        <f>VLOOKUP($A127,Mobilités!$A$3:$U$209,19,0)/VLOOKUP($A127,Mobilités!$A$3:$U$209,21,0)</f>
        <v>0.6876640419947506</v>
      </c>
      <c r="T127" s="94">
        <f>VLOOKUP($A127,Mobilités!$A$3:$U$209,20,0)/VLOOKUP($A127,Mobilités!$A$3:$U$209,21,0)</f>
        <v>0.43102945465150183</v>
      </c>
      <c r="U127" s="142"/>
      <c r="V127" s="142"/>
      <c r="W127" s="142"/>
      <c r="X127" s="142"/>
      <c r="Y127" s="142"/>
      <c r="Z127" s="142"/>
      <c r="AA127" s="142"/>
      <c r="AB127" s="142"/>
      <c r="AC127" s="142"/>
      <c r="AD127" s="142"/>
      <c r="AE127" s="142"/>
      <c r="AF127" s="142"/>
      <c r="AG127" s="142"/>
    </row>
    <row r="128" spans="1:33" s="53" customFormat="1" ht="14.25" customHeight="1">
      <c r="A128" s="57">
        <v>13</v>
      </c>
      <c r="B128" s="60" t="s">
        <v>297</v>
      </c>
      <c r="C128" s="140" t="str">
        <f>VLOOKUP($A128,'Caractéristiques des enquêtes'!$A$2:$C$210,3,0)</f>
        <v>EMD</v>
      </c>
      <c r="D128" s="61">
        <v>1980</v>
      </c>
      <c r="E128" s="62">
        <v>466000</v>
      </c>
      <c r="F128" s="63">
        <v>20</v>
      </c>
      <c r="G128" s="116" t="s">
        <v>538</v>
      </c>
      <c r="H128" s="94">
        <f>VLOOKUP($A128,Mobilités!$A$3:$U$209,8,0)/VLOOKUP($A128,Mobilités!$A$3:$U$209,21,0)</f>
        <v>0.2804175665946724</v>
      </c>
      <c r="I128" s="94">
        <f>VLOOKUP($A128,Mobilités!$A$3:$U$209,9,0)/VLOOKUP($A128,Mobilités!$A$3:$U$209,21,0)</f>
        <v>0.06047516198704103</v>
      </c>
      <c r="J128" s="94">
        <f>VLOOKUP($A128,Mobilités!$A$3:$U$209,10,0)/VLOOKUP($A128,Mobilités!$A$3:$U$209,21,0)</f>
        <v>0.1173506119510439</v>
      </c>
      <c r="K128" s="94">
        <f>VLOOKUP($A128,Mobilités!$A$3:$U$209,11,0)/VLOOKUP($A128,Mobilités!$A$3:$U$209,21,0)</f>
        <v>0.02231821454283657</v>
      </c>
      <c r="L128" s="94">
        <f>VLOOKUP($A128,Mobilités!$A$3:$U$209,12,0)/VLOOKUP($A128,Mobilités!$A$3:$U$209,21,0)</f>
        <v>0.0597552195824334</v>
      </c>
      <c r="M128" s="94">
        <f>VLOOKUP($A128,Mobilités!$A$3:$U$209,13,0)/VLOOKUP($A128,Mobilités!$A$3:$U$209,21,0)</f>
        <v>0.3401727861771058</v>
      </c>
      <c r="N128" s="94">
        <f>VLOOKUP($A128,Mobilités!$A$3:$U$209,14,0)/VLOOKUP($A128,Mobilités!$A$3:$U$209,21,0)</f>
        <v>0.11123110151187902</v>
      </c>
      <c r="O128" s="94">
        <f>VLOOKUP($A128,Mobilités!$A$3:$U$209,15,0)/VLOOKUP($A128,Mobilités!$A$3:$U$209,21,0)</f>
        <v>0.008279337652987759</v>
      </c>
      <c r="P128" s="94">
        <f>VLOOKUP($A128,Mobilités!$A$3:$U$209,16,0)/VLOOKUP($A128,Mobilités!$A$3:$U$209,21,0)</f>
        <v>0.34089272858171343</v>
      </c>
      <c r="Q128" s="94">
        <f>VLOOKUP($A128,Mobilités!$A$3:$U$209,17,0)/VLOOKUP($A128,Mobilités!$A$3:$U$209,21,0)</f>
        <v>0.13966882649388046</v>
      </c>
      <c r="R128" s="94">
        <f>VLOOKUP($A128,Mobilités!$A$3:$U$209,18,0)/VLOOKUP($A128,Mobilités!$A$3:$U$209,21,0)</f>
        <v>0.4514038876889848</v>
      </c>
      <c r="S128" s="94">
        <f>VLOOKUP($A128,Mobilités!$A$3:$U$209,19,0)/VLOOKUP($A128,Mobilités!$A$3:$U$209,21,0)</f>
        <v>0.7195824334053277</v>
      </c>
      <c r="T128" s="94">
        <f>VLOOKUP($A128,Mobilités!$A$3:$U$209,20,0)/VLOOKUP($A128,Mobilités!$A$3:$U$209,21,0)</f>
        <v>0.5485961123110152</v>
      </c>
      <c r="U128" s="142"/>
      <c r="V128" s="142"/>
      <c r="W128" s="142"/>
      <c r="X128" s="142"/>
      <c r="Y128" s="142"/>
      <c r="Z128" s="142"/>
      <c r="AA128" s="142"/>
      <c r="AB128" s="142"/>
      <c r="AC128" s="142"/>
      <c r="AD128" s="142"/>
      <c r="AE128" s="142"/>
      <c r="AF128" s="142"/>
      <c r="AG128" s="142"/>
    </row>
    <row r="129" spans="1:33" s="53" customFormat="1" ht="14.25" customHeight="1">
      <c r="A129" s="57">
        <v>33</v>
      </c>
      <c r="B129" s="60" t="s">
        <v>297</v>
      </c>
      <c r="C129" s="140" t="str">
        <f>VLOOKUP($A129,'Caractéristiques des enquêtes'!$A$2:$C$210,3,0)</f>
        <v>EMD</v>
      </c>
      <c r="D129" s="61">
        <v>1990</v>
      </c>
      <c r="E129" s="62">
        <v>518000</v>
      </c>
      <c r="F129" s="63">
        <v>19</v>
      </c>
      <c r="G129" s="116" t="s">
        <v>538</v>
      </c>
      <c r="H129" s="94">
        <f>VLOOKUP($A129,Mobilités!$A$3:$U$209,8,0)/VLOOKUP($A129,Mobilités!$A$3:$U$209,21,0)</f>
        <v>0.21931160523911059</v>
      </c>
      <c r="I129" s="94">
        <f>VLOOKUP($A129,Mobilités!$A$3:$U$209,9,0)/VLOOKUP($A129,Mobilités!$A$3:$U$209,21,0)</f>
        <v>0.0210173621687481</v>
      </c>
      <c r="J129" s="94">
        <f>VLOOKUP($A129,Mobilités!$A$3:$U$209,10,0)/VLOOKUP($A129,Mobilités!$A$3:$U$209,21,0)</f>
        <v>0.12427657630216267</v>
      </c>
      <c r="K129" s="94">
        <f>VLOOKUP($A129,Mobilités!$A$3:$U$209,11,0)/VLOOKUP($A129,Mobilités!$A$3:$U$209,21,0)</f>
        <v>0.009442583003350595</v>
      </c>
      <c r="L129" s="94">
        <f>VLOOKUP($A129,Mobilités!$A$3:$U$209,12,0)/VLOOKUP($A129,Mobilités!$A$3:$U$209,21,0)</f>
        <v>0.025281754492841917</v>
      </c>
      <c r="M129" s="94">
        <f>VLOOKUP($A129,Mobilités!$A$3:$U$209,13,0)/VLOOKUP($A129,Mobilités!$A$3:$U$209,21,0)</f>
        <v>0.45628997867803844</v>
      </c>
      <c r="N129" s="94">
        <f>VLOOKUP($A129,Mobilités!$A$3:$U$209,14,0)/VLOOKUP($A129,Mobilités!$A$3:$U$209,21,0)</f>
        <v>0.1379835516296071</v>
      </c>
      <c r="O129" s="94">
        <f>VLOOKUP($A129,Mobilités!$A$3:$U$209,15,0)/VLOOKUP($A129,Mobilités!$A$3:$U$209,21,0)</f>
        <v>0.0063965884861407266</v>
      </c>
      <c r="P129" s="94">
        <f>VLOOKUP($A129,Mobilités!$A$3:$U$209,16,0)/VLOOKUP($A129,Mobilités!$A$3:$U$209,21,0)</f>
        <v>0.24032896740785867</v>
      </c>
      <c r="Q129" s="94">
        <f>VLOOKUP($A129,Mobilités!$A$3:$U$209,17,0)/VLOOKUP($A129,Mobilités!$A$3:$U$209,21,0)</f>
        <v>0.13371915930551326</v>
      </c>
      <c r="R129" s="94">
        <f>VLOOKUP($A129,Mobilités!$A$3:$U$209,18,0)/VLOOKUP($A129,Mobilités!$A$3:$U$209,21,0)</f>
        <v>0.5942735303076455</v>
      </c>
      <c r="S129" s="94">
        <f>VLOOKUP($A129,Mobilités!$A$3:$U$209,19,0)/VLOOKUP($A129,Mobilités!$A$3:$U$209,21,0)</f>
        <v>0.7806883947608895</v>
      </c>
      <c r="T129" s="94">
        <f>VLOOKUP($A129,Mobilités!$A$3:$U$209,20,0)/VLOOKUP($A129,Mobilités!$A$3:$U$209,21,0)</f>
        <v>0.40572646969235443</v>
      </c>
      <c r="U129" s="142"/>
      <c r="V129" s="142"/>
      <c r="W129" s="142"/>
      <c r="X129" s="142"/>
      <c r="Y129" s="142"/>
      <c r="Z129" s="142"/>
      <c r="AA129" s="142"/>
      <c r="AB129" s="142"/>
      <c r="AC129" s="142"/>
      <c r="AD129" s="142"/>
      <c r="AE129" s="142"/>
      <c r="AF129" s="142"/>
      <c r="AG129" s="142"/>
    </row>
    <row r="130" spans="1:33" s="53" customFormat="1" ht="14.25" customHeight="1">
      <c r="A130" s="57">
        <v>165</v>
      </c>
      <c r="B130" s="60" t="s">
        <v>490</v>
      </c>
      <c r="C130" s="140" t="str">
        <f>VLOOKUP($A130,'Caractéristiques des enquêtes'!$A$2:$C$210,3,0)</f>
        <v>EDGT</v>
      </c>
      <c r="D130" s="61">
        <v>2015</v>
      </c>
      <c r="E130" s="62">
        <v>594000</v>
      </c>
      <c r="F130" s="62">
        <v>19</v>
      </c>
      <c r="G130" s="116" t="s">
        <v>538</v>
      </c>
      <c r="H130" s="94">
        <f>VLOOKUP($A130,Mobilités!$A$3:$U$209,8,0)/VLOOKUP($A130,Mobilités!$A$3:$U$209,21,0)</f>
        <v>0.2635312664214398</v>
      </c>
      <c r="I130" s="94">
        <f>VLOOKUP($A130,Mobilités!$A$3:$U$209,9,0)/VLOOKUP($A130,Mobilités!$A$3:$U$209,21,0)</f>
        <v>0.02811350499211771</v>
      </c>
      <c r="J130" s="94">
        <f>VLOOKUP($A130,Mobilités!$A$3:$U$209,10,0)/VLOOKUP($A130,Mobilités!$A$3:$U$209,21,0)</f>
        <v>0.14450867052023122</v>
      </c>
      <c r="K130" s="94">
        <f>VLOOKUP($A130,Mobilités!$A$3:$U$209,11,0)/VLOOKUP($A130,Mobilités!$A$3:$U$209,21,0)</f>
        <v>0.007356805044666317</v>
      </c>
      <c r="L130" s="94">
        <f>VLOOKUP($A130,Mobilités!$A$3:$U$209,12,0)/VLOOKUP($A130,Mobilités!$A$3:$U$209,21,0)</f>
        <v>0.008407777193904361</v>
      </c>
      <c r="M130" s="94">
        <f>VLOOKUP($A130,Mobilités!$A$3:$U$209,13,0)/VLOOKUP($A130,Mobilités!$A$3:$U$209,21,0)</f>
        <v>0.4127693116132422</v>
      </c>
      <c r="N130" s="94">
        <f>VLOOKUP($A130,Mobilités!$A$3:$U$209,14,0)/VLOOKUP($A130,Mobilités!$A$3:$U$209,21,0)</f>
        <v>0.12138728323699423</v>
      </c>
      <c r="O130" s="94">
        <f>VLOOKUP($A130,Mobilités!$A$3:$U$209,15,0)/VLOOKUP($A130,Mobilités!$A$3:$U$209,21,0)</f>
        <v>0.013925380977404098</v>
      </c>
      <c r="P130" s="94">
        <f>VLOOKUP($A130,Mobilités!$A$3:$U$209,16,0)/VLOOKUP($A130,Mobilités!$A$3:$U$209,21,0)</f>
        <v>0.29164477141355755</v>
      </c>
      <c r="Q130" s="94">
        <f>VLOOKUP($A130,Mobilités!$A$3:$U$209,17,0)/VLOOKUP($A130,Mobilités!$A$3:$U$209,21,0)</f>
        <v>0.15186547556489755</v>
      </c>
      <c r="R130" s="94">
        <f>VLOOKUP($A130,Mobilités!$A$3:$U$209,18,0)/VLOOKUP($A130,Mobilités!$A$3:$U$209,21,0)</f>
        <v>0.5341565948502365</v>
      </c>
      <c r="S130" s="94">
        <f>VLOOKUP($A130,Mobilités!$A$3:$U$209,19,0)/VLOOKUP($A130,Mobilités!$A$3:$U$209,21,0)</f>
        <v>0.7364687335785602</v>
      </c>
      <c r="T130" s="94">
        <f>VLOOKUP($A130,Mobilités!$A$3:$U$209,20,0)/VLOOKUP($A130,Mobilités!$A$3:$U$209,21,0)</f>
        <v>0.4658434051497636</v>
      </c>
      <c r="U130" s="142"/>
      <c r="V130" s="142"/>
      <c r="W130" s="142"/>
      <c r="X130" s="142"/>
      <c r="Y130" s="142"/>
      <c r="Z130" s="142"/>
      <c r="AA130" s="142"/>
      <c r="AB130" s="142"/>
      <c r="AC130" s="142"/>
      <c r="AD130" s="142"/>
      <c r="AE130" s="142"/>
      <c r="AF130" s="142"/>
      <c r="AG130" s="142"/>
    </row>
    <row r="131" spans="1:33" s="53" customFormat="1" ht="14.25" customHeight="1">
      <c r="A131" s="57">
        <v>155</v>
      </c>
      <c r="B131" s="60" t="s">
        <v>469</v>
      </c>
      <c r="C131" s="140" t="str">
        <f>VLOOKUP($A131,'Caractéristiques des enquêtes'!$A$2:$C$210,3,0)</f>
        <v>EDGT</v>
      </c>
      <c r="D131" s="61">
        <v>2015</v>
      </c>
      <c r="E131" s="62">
        <v>787200</v>
      </c>
      <c r="F131" s="67">
        <v>39</v>
      </c>
      <c r="G131" s="116" t="s">
        <v>538</v>
      </c>
      <c r="H131" s="94">
        <f>VLOOKUP($A131,Mobilités!$A$3:$U$209,8,0)/VLOOKUP($A131,Mobilités!$A$3:$U$209,21,0)</f>
        <v>0.24308093994778068</v>
      </c>
      <c r="I131" s="94">
        <f>VLOOKUP($A131,Mobilités!$A$3:$U$209,9,0)/VLOOKUP($A131,Mobilités!$A$3:$U$209,21,0)</f>
        <v>0.026892950391644906</v>
      </c>
      <c r="J131" s="94">
        <f>VLOOKUP($A131,Mobilités!$A$3:$U$209,10,0)/VLOOKUP($A131,Mobilités!$A$3:$U$209,21,0)</f>
        <v>0.11618798955613577</v>
      </c>
      <c r="K131" s="94">
        <f>VLOOKUP($A131,Mobilités!$A$3:$U$209,11,0)/VLOOKUP($A131,Mobilités!$A$3:$U$209,21,0)</f>
        <v>0.010443864229765013</v>
      </c>
      <c r="L131" s="94">
        <f>VLOOKUP($A131,Mobilités!$A$3:$U$209,12,0)/VLOOKUP($A131,Mobilités!$A$3:$U$209,21,0)</f>
        <v>0.00835509138381201</v>
      </c>
      <c r="M131" s="94">
        <f>VLOOKUP($A131,Mobilités!$A$3:$U$209,13,0)/VLOOKUP($A131,Mobilités!$A$3:$U$209,21,0)</f>
        <v>0.4496083550913838</v>
      </c>
      <c r="N131" s="94">
        <f>VLOOKUP($A131,Mobilités!$A$3:$U$209,14,0)/VLOOKUP($A131,Mobilités!$A$3:$U$209,21,0)</f>
        <v>0.12924281984334204</v>
      </c>
      <c r="O131" s="94">
        <f>VLOOKUP($A131,Mobilités!$A$3:$U$209,15,0)/VLOOKUP($A131,Mobilités!$A$3:$U$209,21,0)</f>
        <v>0.01618798955613577</v>
      </c>
      <c r="P131" s="94">
        <f>VLOOKUP($A131,Mobilités!$A$3:$U$209,16,0)/VLOOKUP($A131,Mobilités!$A$3:$U$209,21,0)</f>
        <v>0.2699738903394256</v>
      </c>
      <c r="Q131" s="94">
        <f>VLOOKUP($A131,Mobilités!$A$3:$U$209,17,0)/VLOOKUP($A131,Mobilités!$A$3:$U$209,21,0)</f>
        <v>0.12663185378590078</v>
      </c>
      <c r="R131" s="94">
        <f>VLOOKUP($A131,Mobilités!$A$3:$U$209,18,0)/VLOOKUP($A131,Mobilités!$A$3:$U$209,21,0)</f>
        <v>0.5788511749347258</v>
      </c>
      <c r="S131" s="94">
        <f>VLOOKUP($A131,Mobilités!$A$3:$U$209,19,0)/VLOOKUP($A131,Mobilités!$A$3:$U$209,21,0)</f>
        <v>0.7569190600522193</v>
      </c>
      <c r="T131" s="94">
        <f>VLOOKUP($A131,Mobilités!$A$3:$U$209,20,0)/VLOOKUP($A131,Mobilités!$A$3:$U$209,21,0)</f>
        <v>0.4211488250652741</v>
      </c>
      <c r="U131" s="142"/>
      <c r="V131" s="142"/>
      <c r="W131" s="142"/>
      <c r="X131" s="142"/>
      <c r="Y131" s="142"/>
      <c r="Z131" s="142"/>
      <c r="AA131" s="142"/>
      <c r="AB131" s="142"/>
      <c r="AC131" s="142"/>
      <c r="AD131" s="142"/>
      <c r="AE131" s="142"/>
      <c r="AF131" s="142"/>
      <c r="AG131" s="142"/>
    </row>
    <row r="132" spans="1:33" s="53" customFormat="1" ht="14.25" customHeight="1">
      <c r="A132" s="57">
        <v>156</v>
      </c>
      <c r="B132" s="60" t="s">
        <v>470</v>
      </c>
      <c r="C132" s="140" t="str">
        <f>VLOOKUP($A132,'Caractéristiques des enquêtes'!$A$2:$C$210,3,0)</f>
        <v>EDGT</v>
      </c>
      <c r="D132" s="61">
        <v>2015</v>
      </c>
      <c r="E132" s="62">
        <v>588700</v>
      </c>
      <c r="F132" s="67">
        <v>191</v>
      </c>
      <c r="G132" s="116" t="s">
        <v>538</v>
      </c>
      <c r="H132" s="94">
        <f>VLOOKUP($A132,Mobilités!$A$3:$U$209,8,0)/VLOOKUP($A132,Mobilités!$A$3:$U$209,21,0)</f>
        <v>0.16467915956842702</v>
      </c>
      <c r="I132" s="94">
        <f>VLOOKUP($A132,Mobilités!$A$3:$U$209,9,0)/VLOOKUP($A132,Mobilités!$A$3:$U$209,21,0)</f>
        <v>0.017319704713231118</v>
      </c>
      <c r="J132" s="94">
        <f>VLOOKUP($A132,Mobilités!$A$3:$U$209,10,0)/VLOOKUP($A132,Mobilités!$A$3:$U$209,21,0)</f>
        <v>0.019875070982396367</v>
      </c>
      <c r="K132" s="94">
        <f>VLOOKUP($A132,Mobilités!$A$3:$U$209,11,0)/VLOOKUP($A132,Mobilités!$A$3:$U$209,21,0)</f>
        <v>0.04287336740488359</v>
      </c>
      <c r="L132" s="94">
        <f>VLOOKUP($A132,Mobilités!$A$3:$U$209,12,0)/VLOOKUP($A132,Mobilités!$A$3:$U$209,21,0)</f>
        <v>0.008233957978421351</v>
      </c>
      <c r="M132" s="94">
        <f>VLOOKUP($A132,Mobilités!$A$3:$U$209,13,0)/VLOOKUP($A132,Mobilités!$A$3:$U$209,21,0)</f>
        <v>0.5934128336172628</v>
      </c>
      <c r="N132" s="94">
        <f>VLOOKUP($A132,Mobilités!$A$3:$U$209,14,0)/VLOOKUP($A132,Mobilités!$A$3:$U$209,21,0)</f>
        <v>0.13912549687677456</v>
      </c>
      <c r="O132" s="94">
        <f>VLOOKUP($A132,Mobilités!$A$3:$U$209,15,0)/VLOOKUP($A132,Mobilités!$A$3:$U$209,21,0)</f>
        <v>0.014480408858603064</v>
      </c>
      <c r="P132" s="94">
        <f>VLOOKUP($A132,Mobilités!$A$3:$U$209,16,0)/VLOOKUP($A132,Mobilités!$A$3:$U$209,21,0)</f>
        <v>0.18199886428165815</v>
      </c>
      <c r="Q132" s="94">
        <f>VLOOKUP($A132,Mobilités!$A$3:$U$209,17,0)/VLOOKUP($A132,Mobilités!$A$3:$U$209,21,0)</f>
        <v>0.06274843838727995</v>
      </c>
      <c r="R132" s="94">
        <f>VLOOKUP($A132,Mobilités!$A$3:$U$209,18,0)/VLOOKUP($A132,Mobilités!$A$3:$U$209,21,0)</f>
        <v>0.7325383304940375</v>
      </c>
      <c r="S132" s="94">
        <f>VLOOKUP($A132,Mobilités!$A$3:$U$209,19,0)/VLOOKUP($A132,Mobilités!$A$3:$U$209,21,0)</f>
        <v>0.835320840431573</v>
      </c>
      <c r="T132" s="94">
        <f>VLOOKUP($A132,Mobilités!$A$3:$U$209,20,0)/VLOOKUP($A132,Mobilités!$A$3:$U$209,21,0)</f>
        <v>0.26746166950596256</v>
      </c>
      <c r="U132" s="142"/>
      <c r="V132" s="142"/>
      <c r="W132" s="142"/>
      <c r="X132" s="142"/>
      <c r="Y132" s="142"/>
      <c r="Z132" s="142"/>
      <c r="AA132" s="142"/>
      <c r="AB132" s="142"/>
      <c r="AC132" s="142"/>
      <c r="AD132" s="142"/>
      <c r="AE132" s="142"/>
      <c r="AF132" s="142"/>
      <c r="AG132" s="142"/>
    </row>
    <row r="133" spans="1:33" s="53" customFormat="1" ht="14.25" customHeight="1">
      <c r="A133" s="57">
        <v>157</v>
      </c>
      <c r="B133" s="60" t="s">
        <v>471</v>
      </c>
      <c r="C133" s="140" t="str">
        <f>VLOOKUP($A133,'Caractéristiques des enquêtes'!$A$2:$C$210,3,0)</f>
        <v>EDGT</v>
      </c>
      <c r="D133" s="61">
        <v>2015</v>
      </c>
      <c r="E133" s="169">
        <v>1375900</v>
      </c>
      <c r="F133" s="67">
        <v>230</v>
      </c>
      <c r="G133" s="167" t="s">
        <v>538</v>
      </c>
      <c r="H133" s="94">
        <f>VLOOKUP($A133,Mobilités!$A$3:$U$209,8,0)/VLOOKUP($A133,Mobilités!$A$3:$U$209,21,0)</f>
        <v>0.21119524067063278</v>
      </c>
      <c r="I133" s="94">
        <f>VLOOKUP($A133,Mobilités!$A$3:$U$209,9,0)/VLOOKUP($A133,Mobilités!$A$3:$U$209,21,0)</f>
        <v>0.022985397512168743</v>
      </c>
      <c r="J133" s="94">
        <f>VLOOKUP($A133,Mobilités!$A$3:$U$209,10,0)/VLOOKUP($A133,Mobilités!$A$3:$U$209,21,0)</f>
        <v>0.07679826933477554</v>
      </c>
      <c r="K133" s="94">
        <f>VLOOKUP($A133,Mobilités!$A$3:$U$209,11,0)/VLOOKUP($A133,Mobilités!$A$3:$U$209,21,0)</f>
        <v>0.023796646836127637</v>
      </c>
      <c r="L133" s="94">
        <f>VLOOKUP($A133,Mobilités!$A$3:$U$209,12,0)/VLOOKUP($A133,Mobilités!$A$3:$U$209,21,0)</f>
        <v>0.008112493239588967</v>
      </c>
      <c r="M133" s="94">
        <f>VLOOKUP($A133,Mobilités!$A$3:$U$209,13,0)/VLOOKUP($A133,Mobilités!$A$3:$U$209,21,0)</f>
        <v>0.508112493239589</v>
      </c>
      <c r="N133" s="94">
        <f>VLOOKUP($A133,Mobilités!$A$3:$U$209,14,0)/VLOOKUP($A133,Mobilités!$A$3:$U$209,21,0)</f>
        <v>0.1333153055705787</v>
      </c>
      <c r="O133" s="94">
        <f>VLOOKUP($A133,Mobilités!$A$3:$U$209,15,0)/VLOOKUP($A133,Mobilités!$A$3:$U$209,21,0)</f>
        <v>0.015684153596538672</v>
      </c>
      <c r="P133" s="94">
        <f>VLOOKUP($A133,Mobilités!$A$3:$U$209,16,0)/VLOOKUP($A133,Mobilités!$A$3:$U$209,21,0)</f>
        <v>0.23418063818280152</v>
      </c>
      <c r="Q133" s="94">
        <f>VLOOKUP($A133,Mobilités!$A$3:$U$209,17,0)/VLOOKUP($A133,Mobilités!$A$3:$U$209,21,0)</f>
        <v>0.10059491617090319</v>
      </c>
      <c r="R133" s="94">
        <f>VLOOKUP($A133,Mobilités!$A$3:$U$209,18,0)/VLOOKUP($A133,Mobilités!$A$3:$U$209,21,0)</f>
        <v>0.6414277988101676</v>
      </c>
      <c r="S133" s="94">
        <f>VLOOKUP($A133,Mobilités!$A$3:$U$209,19,0)/VLOOKUP($A133,Mobilités!$A$3:$U$209,21,0)</f>
        <v>0.7888047593293672</v>
      </c>
      <c r="T133" s="94">
        <f>VLOOKUP($A133,Mobilités!$A$3:$U$209,20,0)/VLOOKUP($A133,Mobilités!$A$3:$U$209,21,0)</f>
        <v>0.35857220118983235</v>
      </c>
      <c r="U133" s="142"/>
      <c r="V133" s="142"/>
      <c r="W133" s="142"/>
      <c r="X133" s="142"/>
      <c r="Y133" s="142"/>
      <c r="Z133" s="142"/>
      <c r="AA133" s="142"/>
      <c r="AB133" s="142"/>
      <c r="AC133" s="142"/>
      <c r="AD133" s="142"/>
      <c r="AE133" s="142"/>
      <c r="AF133" s="142"/>
      <c r="AG133" s="142"/>
    </row>
    <row r="134" spans="1:33" s="53" customFormat="1" ht="14.25" customHeight="1">
      <c r="A134" s="57">
        <v>62</v>
      </c>
      <c r="B134" s="60" t="s">
        <v>302</v>
      </c>
      <c r="C134" s="140" t="str">
        <f>VLOOKUP($A134,'Caractéristiques des enquêtes'!$A$2:$C$210,3,0)</f>
        <v>EMD</v>
      </c>
      <c r="D134" s="61">
        <v>1998</v>
      </c>
      <c r="E134" s="169">
        <v>1030000</v>
      </c>
      <c r="F134" s="63">
        <v>75</v>
      </c>
      <c r="G134" s="167" t="s">
        <v>538</v>
      </c>
      <c r="H134" s="94">
        <f>VLOOKUP($A134,Mobilités!$A$3:$U$209,8,0)/VLOOKUP($A134,Mobilités!$A$3:$U$209,21,0)</f>
        <v>0.3111170354572115</v>
      </c>
      <c r="I134" s="94">
        <f>VLOOKUP($A134,Mobilités!$A$3:$U$209,9,0)/VLOOKUP($A134,Mobilités!$A$3:$U$209,21,0)</f>
        <v>0.007198080511863504</v>
      </c>
      <c r="J134" s="94">
        <f>VLOOKUP($A134,Mobilités!$A$3:$U$209,10,0)/VLOOKUP($A134,Mobilités!$A$3:$U$209,21,0)</f>
        <v>0.040522527326046394</v>
      </c>
      <c r="K134" s="94">
        <f>VLOOKUP($A134,Mobilités!$A$3:$U$209,11,0)/VLOOKUP($A134,Mobilités!$A$3:$U$209,21,0)</f>
        <v>0.020794454812050122</v>
      </c>
      <c r="L134" s="94">
        <f>VLOOKUP($A134,Mobilités!$A$3:$U$209,12,0)/VLOOKUP($A134,Mobilités!$A$3:$U$209,21,0)</f>
        <v>0.03785657158091176</v>
      </c>
      <c r="M134" s="94">
        <f>VLOOKUP($A134,Mobilités!$A$3:$U$209,13,0)/VLOOKUP($A134,Mobilités!$A$3:$U$209,21,0)</f>
        <v>0.4316182351372968</v>
      </c>
      <c r="N134" s="94">
        <f>VLOOKUP($A134,Mobilités!$A$3:$U$209,14,0)/VLOOKUP($A134,Mobilités!$A$3:$U$209,21,0)</f>
        <v>0.14076246334310852</v>
      </c>
      <c r="O134" s="94">
        <f>VLOOKUP($A134,Mobilités!$A$3:$U$209,15,0)/VLOOKUP($A134,Mobilités!$A$3:$U$209,21,0)</f>
        <v>0.010130631831511598</v>
      </c>
      <c r="P134" s="94">
        <f>VLOOKUP($A134,Mobilités!$A$3:$U$209,16,0)/VLOOKUP($A134,Mobilités!$A$3:$U$209,21,0)</f>
        <v>0.31831511596907497</v>
      </c>
      <c r="Q134" s="94">
        <f>VLOOKUP($A134,Mobilités!$A$3:$U$209,17,0)/VLOOKUP($A134,Mobilités!$A$3:$U$209,21,0)</f>
        <v>0.06131698213809652</v>
      </c>
      <c r="R134" s="94">
        <f>VLOOKUP($A134,Mobilités!$A$3:$U$209,18,0)/VLOOKUP($A134,Mobilités!$A$3:$U$209,21,0)</f>
        <v>0.5723806984804054</v>
      </c>
      <c r="S134" s="94">
        <f>VLOOKUP($A134,Mobilités!$A$3:$U$209,19,0)/VLOOKUP($A134,Mobilités!$A$3:$U$209,21,0)</f>
        <v>0.6888829645427886</v>
      </c>
      <c r="T134" s="94">
        <f>VLOOKUP($A134,Mobilités!$A$3:$U$209,20,0)/VLOOKUP($A134,Mobilités!$A$3:$U$209,21,0)</f>
        <v>0.42761930151959465</v>
      </c>
      <c r="U134" s="142"/>
      <c r="V134" s="142"/>
      <c r="W134" s="142"/>
      <c r="X134" s="142"/>
      <c r="Y134" s="142"/>
      <c r="Z134" s="142"/>
      <c r="AA134" s="142"/>
      <c r="AB134" s="142"/>
      <c r="AC134" s="142"/>
      <c r="AD134" s="142"/>
      <c r="AE134" s="142"/>
      <c r="AF134" s="142"/>
      <c r="AG134" s="142"/>
    </row>
    <row r="135" spans="1:33" s="53" customFormat="1" ht="14.25" customHeight="1">
      <c r="A135" s="57">
        <v>113</v>
      </c>
      <c r="B135" s="60" t="s">
        <v>305</v>
      </c>
      <c r="C135" s="140" t="str">
        <f>VLOOKUP($A135,'Caractéristiques des enquêtes'!$A$2:$C$210,3,0)</f>
        <v>EDGT</v>
      </c>
      <c r="D135" s="61">
        <v>2009</v>
      </c>
      <c r="E135" s="169">
        <v>1052000</v>
      </c>
      <c r="F135" s="63">
        <v>97</v>
      </c>
      <c r="G135" s="167" t="s">
        <v>538</v>
      </c>
      <c r="H135" s="94">
        <f>VLOOKUP($A135,Mobilités!$A$3:$U$209,8,0)/VLOOKUP($A135,Mobilités!$A$3:$U$209,21,0)</f>
        <v>0.325175702811245</v>
      </c>
      <c r="I135" s="94">
        <f>VLOOKUP($A135,Mobilités!$A$3:$U$209,9,0)/VLOOKUP($A135,Mobilités!$A$3:$U$209,21,0)</f>
        <v>0.008641272406699972</v>
      </c>
      <c r="J135" s="94">
        <f>VLOOKUP($A135,Mobilités!$A$3:$U$209,10,0)/VLOOKUP($A135,Mobilités!$A$3:$U$209,21,0)</f>
        <v>0.059855274757566856</v>
      </c>
      <c r="K135" s="94">
        <f>VLOOKUP($A135,Mobilités!$A$3:$U$209,11,0)/VLOOKUP($A135,Mobilités!$A$3:$U$209,21,0)</f>
        <v>0.021114947595259087</v>
      </c>
      <c r="L135" s="94">
        <f>VLOOKUP($A135,Mobilités!$A$3:$U$209,12,0)/VLOOKUP($A135,Mobilités!$A$3:$U$209,21,0)</f>
        <v>0.03924233519443628</v>
      </c>
      <c r="M135" s="94">
        <f>VLOOKUP($A135,Mobilités!$A$3:$U$209,13,0)/VLOOKUP($A135,Mobilités!$A$3:$U$209,21,0)</f>
        <v>0.4072876873347047</v>
      </c>
      <c r="N135" s="94">
        <f>VLOOKUP($A135,Mobilités!$A$3:$U$209,14,0)/VLOOKUP($A135,Mobilités!$A$3:$U$209,21,0)</f>
        <v>0.12661009893231465</v>
      </c>
      <c r="O135" s="94">
        <f>VLOOKUP($A135,Mobilités!$A$3:$U$209,15,0)/VLOOKUP($A135,Mobilités!$A$3:$U$209,21,0)</f>
        <v>0.012072680967773535</v>
      </c>
      <c r="P135" s="94">
        <f>VLOOKUP($A135,Mobilités!$A$3:$U$209,16,0)/VLOOKUP($A135,Mobilités!$A$3:$U$209,21,0)</f>
        <v>0.333816975217945</v>
      </c>
      <c r="Q135" s="94">
        <f>VLOOKUP($A135,Mobilités!$A$3:$U$209,17,0)/VLOOKUP($A135,Mobilités!$A$3:$U$209,21,0)</f>
        <v>0.08097022235282594</v>
      </c>
      <c r="R135" s="94">
        <f>VLOOKUP($A135,Mobilités!$A$3:$U$209,18,0)/VLOOKUP($A135,Mobilités!$A$3:$U$209,21,0)</f>
        <v>0.5338977862670193</v>
      </c>
      <c r="S135" s="94">
        <f>VLOOKUP($A135,Mobilités!$A$3:$U$209,19,0)/VLOOKUP($A135,Mobilités!$A$3:$U$209,21,0)</f>
        <v>0.6748242971887549</v>
      </c>
      <c r="T135" s="94">
        <f>VLOOKUP($A135,Mobilités!$A$3:$U$209,20,0)/VLOOKUP($A135,Mobilités!$A$3:$U$209,21,0)</f>
        <v>0.4661022137329806</v>
      </c>
      <c r="U135" s="142"/>
      <c r="V135" s="142"/>
      <c r="W135" s="142"/>
      <c r="X135" s="142"/>
      <c r="Y135" s="142"/>
      <c r="Z135" s="142"/>
      <c r="AA135" s="142"/>
      <c r="AB135" s="142"/>
      <c r="AC135" s="142"/>
      <c r="AD135" s="142"/>
      <c r="AE135" s="142"/>
      <c r="AF135" s="142"/>
      <c r="AG135" s="142"/>
    </row>
    <row r="136" spans="1:33" s="53" customFormat="1" ht="14.25" customHeight="1">
      <c r="A136" s="57">
        <v>151</v>
      </c>
      <c r="B136" s="60" t="s">
        <v>462</v>
      </c>
      <c r="C136" s="140" t="str">
        <f>VLOOKUP($A136,'Caractéristiques des enquêtes'!$A$2:$C$210,3,0)</f>
        <v>EMD</v>
      </c>
      <c r="D136" s="61">
        <v>2015</v>
      </c>
      <c r="E136" s="169">
        <v>269000</v>
      </c>
      <c r="F136" s="169">
        <v>56</v>
      </c>
      <c r="G136" s="167" t="s">
        <v>538</v>
      </c>
      <c r="H136" s="94">
        <f>VLOOKUP($A136,Mobilités!$A$3:$U$209,8,0)/VLOOKUP($A136,Mobilités!$A$3:$U$209,21,0)</f>
        <v>0.26393237319974955</v>
      </c>
      <c r="I136" s="94">
        <f>VLOOKUP($A136,Mobilités!$A$3:$U$209,9,0)/VLOOKUP($A136,Mobilités!$A$3:$U$209,21,0)</f>
        <v>0.012210394489668128</v>
      </c>
      <c r="J136" s="94">
        <f>VLOOKUP($A136,Mobilités!$A$3:$U$209,10,0)/VLOOKUP($A136,Mobilités!$A$3:$U$209,21,0)</f>
        <v>0.05729492798998122</v>
      </c>
      <c r="K136" s="94">
        <f>VLOOKUP($A136,Mobilités!$A$3:$U$209,11,0)/VLOOKUP($A136,Mobilités!$A$3:$U$209,21,0)</f>
        <v>0.012836568566061366</v>
      </c>
      <c r="L136" s="94">
        <f>VLOOKUP($A136,Mobilités!$A$3:$U$209,12,0)/VLOOKUP($A136,Mobilités!$A$3:$U$209,21,0)</f>
        <v>0.007827175954915467</v>
      </c>
      <c r="M136" s="94">
        <f>VLOOKUP($A136,Mobilités!$A$3:$U$209,13,0)/VLOOKUP($A136,Mobilités!$A$3:$U$209,21,0)</f>
        <v>0.4859110832811522</v>
      </c>
      <c r="N136" s="94">
        <f>VLOOKUP($A136,Mobilités!$A$3:$U$209,14,0)/VLOOKUP($A136,Mobilités!$A$3:$U$209,21,0)</f>
        <v>0.1408891671884784</v>
      </c>
      <c r="O136" s="94">
        <f>VLOOKUP($A136,Mobilités!$A$3:$U$209,15,0)/VLOOKUP($A136,Mobilités!$A$3:$U$209,21,0)</f>
        <v>0.019098309329993738</v>
      </c>
      <c r="P136" s="94">
        <f>VLOOKUP($A136,Mobilités!$A$3:$U$209,16,0)/VLOOKUP($A136,Mobilités!$A$3:$U$209,21,0)</f>
        <v>0.27614276768941765</v>
      </c>
      <c r="Q136" s="94">
        <f>VLOOKUP($A136,Mobilités!$A$3:$U$209,17,0)/VLOOKUP($A136,Mobilités!$A$3:$U$209,21,0)</f>
        <v>0.07013149655604259</v>
      </c>
      <c r="R136" s="94">
        <f>VLOOKUP($A136,Mobilités!$A$3:$U$209,18,0)/VLOOKUP($A136,Mobilités!$A$3:$U$209,21,0)</f>
        <v>0.6268002504696306</v>
      </c>
      <c r="S136" s="94">
        <f>VLOOKUP($A136,Mobilités!$A$3:$U$209,19,0)/VLOOKUP($A136,Mobilités!$A$3:$U$209,21,0)</f>
        <v>0.7360676268002505</v>
      </c>
      <c r="T136" s="94">
        <f>VLOOKUP($A136,Mobilités!$A$3:$U$209,20,0)/VLOOKUP($A136,Mobilités!$A$3:$U$209,21,0)</f>
        <v>0.3731997495303694</v>
      </c>
      <c r="U136" s="142"/>
      <c r="V136" s="142"/>
      <c r="W136" s="142"/>
      <c r="X136" s="142"/>
      <c r="Y136" s="142"/>
      <c r="Z136" s="142"/>
      <c r="AA136" s="142"/>
      <c r="AB136" s="142"/>
      <c r="AC136" s="142"/>
      <c r="AD136" s="142"/>
      <c r="AE136" s="142"/>
      <c r="AF136" s="142"/>
      <c r="AG136" s="142"/>
    </row>
    <row r="137" spans="1:33" s="53" customFormat="1" ht="14.25" customHeight="1">
      <c r="A137" s="57">
        <v>92</v>
      </c>
      <c r="B137" s="60" t="s">
        <v>308</v>
      </c>
      <c r="C137" s="140" t="str">
        <f>VLOOKUP($A137,'Caractéristiques des enquêtes'!$A$2:$C$210,3,0)</f>
        <v>EMD</v>
      </c>
      <c r="D137" s="61">
        <v>2006</v>
      </c>
      <c r="E137" s="169">
        <v>97000</v>
      </c>
      <c r="F137" s="63">
        <v>30</v>
      </c>
      <c r="G137" s="167" t="s">
        <v>538</v>
      </c>
      <c r="H137" s="94">
        <f>VLOOKUP($A137,Mobilités!$A$3:$U$209,8,0)/VLOOKUP($A137,Mobilités!$A$3:$U$209,21,0)</f>
        <v>0.19908857875249217</v>
      </c>
      <c r="I137" s="94">
        <f>VLOOKUP($A137,Mobilités!$A$3:$U$209,9,0)/VLOOKUP($A137,Mobilités!$A$3:$U$209,21,0)</f>
        <v>0.004841925377385361</v>
      </c>
      <c r="J137" s="94">
        <f>VLOOKUP($A137,Mobilités!$A$3:$U$209,10,0)/VLOOKUP($A137,Mobilités!$A$3:$U$209,21,0)</f>
        <v>0.021361435488464826</v>
      </c>
      <c r="K137" s="94">
        <f>VLOOKUP($A137,Mobilités!$A$3:$U$209,11,0)/VLOOKUP($A137,Mobilités!$A$3:$U$209,21,0)</f>
        <v>0.04500142409569924</v>
      </c>
      <c r="L137" s="94">
        <f>VLOOKUP($A137,Mobilités!$A$3:$U$209,12,0)/VLOOKUP($A137,Mobilités!$A$3:$U$209,21,0)</f>
        <v>0.005411563657077756</v>
      </c>
      <c r="M137" s="94">
        <f>VLOOKUP($A137,Mobilités!$A$3:$U$209,13,0)/VLOOKUP($A137,Mobilités!$A$3:$U$209,21,0)</f>
        <v>0.5508402164625463</v>
      </c>
      <c r="N137" s="94">
        <f>VLOOKUP($A137,Mobilités!$A$3:$U$209,14,0)/VLOOKUP($A137,Mobilités!$A$3:$U$209,21,0)</f>
        <v>0.16491028197094845</v>
      </c>
      <c r="O137" s="94">
        <f>VLOOKUP($A137,Mobilités!$A$3:$U$209,15,0)/VLOOKUP($A137,Mobilités!$A$3:$U$209,21,0)</f>
        <v>0.00854457419538593</v>
      </c>
      <c r="P137" s="94">
        <f>VLOOKUP($A137,Mobilités!$A$3:$U$209,16,0)/VLOOKUP($A137,Mobilités!$A$3:$U$209,21,0)</f>
        <v>0.20393050412987754</v>
      </c>
      <c r="Q137" s="94">
        <f>VLOOKUP($A137,Mobilités!$A$3:$U$209,17,0)/VLOOKUP($A137,Mobilités!$A$3:$U$209,21,0)</f>
        <v>0.06636285958416406</v>
      </c>
      <c r="R137" s="94">
        <f>VLOOKUP($A137,Mobilités!$A$3:$U$209,18,0)/VLOOKUP($A137,Mobilités!$A$3:$U$209,21,0)</f>
        <v>0.7157504984334948</v>
      </c>
      <c r="S137" s="94">
        <f>VLOOKUP($A137,Mobilités!$A$3:$U$209,19,0)/VLOOKUP($A137,Mobilités!$A$3:$U$209,21,0)</f>
        <v>0.8009114212475078</v>
      </c>
      <c r="T137" s="94">
        <f>VLOOKUP($A137,Mobilités!$A$3:$U$209,20,0)/VLOOKUP($A137,Mobilités!$A$3:$U$209,21,0)</f>
        <v>0.28424950156650525</v>
      </c>
      <c r="U137" s="142"/>
      <c r="V137" s="142"/>
      <c r="W137" s="142"/>
      <c r="X137" s="142"/>
      <c r="Y137" s="142"/>
      <c r="Z137" s="142"/>
      <c r="AA137" s="142"/>
      <c r="AB137" s="142"/>
      <c r="AC137" s="142"/>
      <c r="AD137" s="142"/>
      <c r="AE137" s="142"/>
      <c r="AF137" s="142"/>
      <c r="AG137" s="142"/>
    </row>
    <row r="138" spans="1:33" s="53" customFormat="1" ht="14.25" customHeight="1">
      <c r="A138" s="57">
        <v>162</v>
      </c>
      <c r="B138" s="60" t="s">
        <v>487</v>
      </c>
      <c r="C138" s="140" t="str">
        <f>VLOOKUP($A138,'Caractéristiques des enquêtes'!$A$2:$C$210,3,0)</f>
        <v>EDGT</v>
      </c>
      <c r="D138" s="61">
        <v>2015</v>
      </c>
      <c r="E138" s="169">
        <v>98000</v>
      </c>
      <c r="F138" s="63">
        <v>23</v>
      </c>
      <c r="G138" s="167" t="s">
        <v>538</v>
      </c>
      <c r="H138" s="94">
        <f>VLOOKUP($A138,Mobilités!$A$3:$U$209,8,0)/VLOOKUP($A138,Mobilités!$A$3:$U$209,21,0)</f>
        <v>0.20426554520877144</v>
      </c>
      <c r="I138" s="94">
        <f>VLOOKUP($A138,Mobilités!$A$3:$U$209,9,0)/VLOOKUP($A138,Mobilités!$A$3:$U$209,21,0)</f>
        <v>0.008410934214478824</v>
      </c>
      <c r="J138" s="94">
        <f>VLOOKUP($A138,Mobilités!$A$3:$U$209,10,0)/VLOOKUP($A138,Mobilités!$A$3:$U$209,21,0)</f>
        <v>0.056773805947732056</v>
      </c>
      <c r="K138" s="94">
        <f>VLOOKUP($A138,Mobilités!$A$3:$U$209,11,0)/VLOOKUP($A138,Mobilités!$A$3:$U$209,21,0)</f>
        <v>0.021628116551516974</v>
      </c>
      <c r="L138" s="94">
        <f>VLOOKUP($A138,Mobilités!$A$3:$U$209,12,0)/VLOOKUP($A138,Mobilités!$A$3:$U$209,21,0)</f>
        <v>0.002102733553619706</v>
      </c>
      <c r="M138" s="94">
        <f>VLOOKUP($A138,Mobilités!$A$3:$U$209,13,0)/VLOOKUP($A138,Mobilités!$A$3:$U$209,21,0)</f>
        <v>0.5310904175428057</v>
      </c>
      <c r="N138" s="94">
        <f>VLOOKUP($A138,Mobilités!$A$3:$U$209,14,0)/VLOOKUP($A138,Mobilités!$A$3:$U$209,21,0)</f>
        <v>0.1580054070291379</v>
      </c>
      <c r="O138" s="94">
        <f>VLOOKUP($A138,Mobilités!$A$3:$U$209,15,0)/VLOOKUP($A138,Mobilités!$A$3:$U$209,21,0)</f>
        <v>0.017723039951937518</v>
      </c>
      <c r="P138" s="94">
        <f>VLOOKUP($A138,Mobilités!$A$3:$U$209,16,0)/VLOOKUP($A138,Mobilités!$A$3:$U$209,21,0)</f>
        <v>0.21267647942325027</v>
      </c>
      <c r="Q138" s="94">
        <f>VLOOKUP($A138,Mobilités!$A$3:$U$209,17,0)/VLOOKUP($A138,Mobilités!$A$3:$U$209,21,0)</f>
        <v>0.07840192249924903</v>
      </c>
      <c r="R138" s="94">
        <f>VLOOKUP($A138,Mobilités!$A$3:$U$209,18,0)/VLOOKUP($A138,Mobilités!$A$3:$U$209,21,0)</f>
        <v>0.6890958245719436</v>
      </c>
      <c r="S138" s="94">
        <f>VLOOKUP($A138,Mobilités!$A$3:$U$209,19,0)/VLOOKUP($A138,Mobilités!$A$3:$U$209,21,0)</f>
        <v>0.7957344547912286</v>
      </c>
      <c r="T138" s="94">
        <f>VLOOKUP($A138,Mobilités!$A$3:$U$209,20,0)/VLOOKUP($A138,Mobilités!$A$3:$U$209,21,0)</f>
        <v>0.3109041754280565</v>
      </c>
      <c r="U138" s="142"/>
      <c r="V138" s="142"/>
      <c r="W138" s="142"/>
      <c r="X138" s="142"/>
      <c r="Y138" s="142"/>
      <c r="Z138" s="142"/>
      <c r="AA138" s="142"/>
      <c r="AB138" s="142"/>
      <c r="AC138" s="142"/>
      <c r="AD138" s="142"/>
      <c r="AE138" s="142"/>
      <c r="AF138" s="142"/>
      <c r="AG138" s="142"/>
    </row>
    <row r="139" spans="1:33" s="53" customFormat="1" ht="14.25" customHeight="1">
      <c r="A139" s="57">
        <v>5</v>
      </c>
      <c r="B139" s="60" t="s">
        <v>310</v>
      </c>
      <c r="C139" s="140" t="str">
        <f>VLOOKUP($A139,'Caractéristiques des enquêtes'!$A$2:$C$210,3,0)</f>
        <v>EMD</v>
      </c>
      <c r="D139" s="61">
        <v>1976</v>
      </c>
      <c r="E139" s="169">
        <v>222000</v>
      </c>
      <c r="F139" s="63">
        <v>19</v>
      </c>
      <c r="G139" s="167" t="s">
        <v>538</v>
      </c>
      <c r="H139" s="94">
        <f>VLOOKUP($A139,Mobilités!$A$3:$U$209,8,0)/VLOOKUP($A139,Mobilités!$A$3:$U$209,21,0)</f>
        <v>0.35085186254692463</v>
      </c>
      <c r="I139" s="94">
        <f>VLOOKUP($A139,Mobilités!$A$3:$U$209,9,0)/VLOOKUP($A139,Mobilités!$A$3:$U$209,21,0)</f>
        <v>0.0719029742997401</v>
      </c>
      <c r="J139" s="94">
        <f>VLOOKUP($A139,Mobilités!$A$3:$U$209,10,0)/VLOOKUP($A139,Mobilités!$A$3:$U$209,21,0)</f>
        <v>0.033208200981807684</v>
      </c>
      <c r="K139" s="94">
        <f>VLOOKUP($A139,Mobilités!$A$3:$U$209,11,0)/VLOOKUP($A139,Mobilités!$A$3:$U$209,21,0)</f>
        <v>0.023678891134854173</v>
      </c>
      <c r="L139" s="94">
        <f>VLOOKUP($A139,Mobilités!$A$3:$U$209,12,0)/VLOOKUP($A139,Mobilités!$A$3:$U$209,21,0)</f>
        <v>0.07767831360092406</v>
      </c>
      <c r="M139" s="94">
        <f>VLOOKUP($A139,Mobilités!$A$3:$U$209,13,0)/VLOOKUP($A139,Mobilités!$A$3:$U$209,21,0)</f>
        <v>0.3141784579844066</v>
      </c>
      <c r="N139" s="94">
        <f>VLOOKUP($A139,Mobilités!$A$3:$U$209,14,0)/VLOOKUP($A139,Mobilités!$A$3:$U$209,21,0)</f>
        <v>0.11637308691885649</v>
      </c>
      <c r="O139" s="94">
        <f>VLOOKUP($A139,Mobilités!$A$3:$U$209,15,0)/VLOOKUP($A139,Mobilités!$A$3:$U$209,21,0)</f>
        <v>0.012128212532486284</v>
      </c>
      <c r="P139" s="94">
        <f>VLOOKUP($A139,Mobilités!$A$3:$U$209,16,0)/VLOOKUP($A139,Mobilités!$A$3:$U$209,21,0)</f>
        <v>0.4227548368466647</v>
      </c>
      <c r="Q139" s="94">
        <f>VLOOKUP($A139,Mobilités!$A$3:$U$209,17,0)/VLOOKUP($A139,Mobilités!$A$3:$U$209,21,0)</f>
        <v>0.056887092116661854</v>
      </c>
      <c r="R139" s="94">
        <f>VLOOKUP($A139,Mobilités!$A$3:$U$209,18,0)/VLOOKUP($A139,Mobilités!$A$3:$U$209,21,0)</f>
        <v>0.4305515449032631</v>
      </c>
      <c r="S139" s="94">
        <f>VLOOKUP($A139,Mobilités!$A$3:$U$209,19,0)/VLOOKUP($A139,Mobilités!$A$3:$U$209,21,0)</f>
        <v>0.6491481374530754</v>
      </c>
      <c r="T139" s="94">
        <f>VLOOKUP($A139,Mobilités!$A$3:$U$209,20,0)/VLOOKUP($A139,Mobilités!$A$3:$U$209,21,0)</f>
        <v>0.5694484550967369</v>
      </c>
      <c r="U139" s="142"/>
      <c r="V139" s="142"/>
      <c r="W139" s="142"/>
      <c r="X139" s="142"/>
      <c r="Y139" s="142"/>
      <c r="Z139" s="142"/>
      <c r="AA139" s="142"/>
      <c r="AB139" s="142"/>
      <c r="AC139" s="142"/>
      <c r="AD139" s="142"/>
      <c r="AE139" s="142"/>
      <c r="AF139" s="142"/>
      <c r="AG139" s="142"/>
    </row>
    <row r="140" spans="1:33" s="53" customFormat="1" ht="14.25" customHeight="1">
      <c r="A140" s="57">
        <v>6</v>
      </c>
      <c r="B140" s="60" t="s">
        <v>67</v>
      </c>
      <c r="C140" s="140" t="str">
        <f>VLOOKUP($A140,'Caractéristiques des enquêtes'!$A$2:$C$210,3,0)</f>
        <v>EMD</v>
      </c>
      <c r="D140" s="61">
        <v>1976</v>
      </c>
      <c r="E140" s="169">
        <v>9691000</v>
      </c>
      <c r="F140" s="63">
        <v>1300</v>
      </c>
      <c r="G140" s="167" t="s">
        <v>539</v>
      </c>
      <c r="H140" s="94">
        <f>VLOOKUP($A140,Mobilités!$A$3:$U$209,8,0)/VLOOKUP($A140,Mobilités!$A$3:$U$209,21,0)</f>
        <v>0.4162299076284711</v>
      </c>
      <c r="I140" s="94">
        <f>VLOOKUP($A140,Mobilités!$A$3:$U$209,9,0)/VLOOKUP($A140,Mobilités!$A$3:$U$209,21,0)</f>
        <v>0.01951418837046782</v>
      </c>
      <c r="J140" s="94">
        <f>VLOOKUP($A140,Mobilités!$A$3:$U$209,10,0)/VLOOKUP($A140,Mobilités!$A$3:$U$209,21,0)</f>
        <v>0.18119775330777194</v>
      </c>
      <c r="K140" s="94">
        <f>VLOOKUP($A140,Mobilités!$A$3:$U$209,11,0)/VLOOKUP($A140,Mobilités!$A$3:$U$209,21,0)</f>
        <v>0.014880416962957449</v>
      </c>
      <c r="L140" s="94">
        <f>VLOOKUP($A140,Mobilités!$A$3:$U$209,12,0)/VLOOKUP($A140,Mobilités!$A$3:$U$209,21,0)</f>
        <v>0.033642833735928426</v>
      </c>
      <c r="M140" s="94">
        <f>VLOOKUP($A140,Mobilités!$A$3:$U$209,13,0)/VLOOKUP($A140,Mobilités!$A$3:$U$209,21,0)</f>
        <v>0.2464405388153506</v>
      </c>
      <c r="N140" s="94">
        <f>VLOOKUP($A140,Mobilités!$A$3:$U$209,14,0)/VLOOKUP($A140,Mobilités!$A$3:$U$209,21,0)</f>
        <v>0.07663528286131495</v>
      </c>
      <c r="O140" s="94">
        <f>VLOOKUP($A140,Mobilités!$A$3:$U$209,15,0)/VLOOKUP($A140,Mobilités!$A$3:$U$209,21,0)</f>
        <v>0.011459078317737676</v>
      </c>
      <c r="P140" s="94">
        <f>VLOOKUP($A140,Mobilités!$A$3:$U$209,16,0)/VLOOKUP($A140,Mobilités!$A$3:$U$209,21,0)</f>
        <v>0.43574409599893893</v>
      </c>
      <c r="Q140" s="94">
        <f>VLOOKUP($A140,Mobilités!$A$3:$U$209,17,0)/VLOOKUP($A140,Mobilités!$A$3:$U$209,21,0)</f>
        <v>0.1960781702707294</v>
      </c>
      <c r="R140" s="94">
        <f>VLOOKUP($A140,Mobilités!$A$3:$U$209,18,0)/VLOOKUP($A140,Mobilités!$A$3:$U$209,21,0)</f>
        <v>0.32307582167666554</v>
      </c>
      <c r="S140" s="94">
        <f>VLOOKUP($A140,Mobilités!$A$3:$U$209,19,0)/VLOOKUP($A140,Mobilités!$A$3:$U$209,21,0)</f>
        <v>0.5837700923715289</v>
      </c>
      <c r="T140" s="94">
        <f>VLOOKUP($A140,Mobilités!$A$3:$U$209,20,0)/VLOOKUP($A140,Mobilités!$A$3:$U$209,21,0)</f>
        <v>0.6769241783233344</v>
      </c>
      <c r="U140" s="142"/>
      <c r="V140" s="142"/>
      <c r="W140" s="142"/>
      <c r="X140" s="142"/>
      <c r="Y140" s="142"/>
      <c r="Z140" s="142"/>
      <c r="AA140" s="142"/>
      <c r="AB140" s="142"/>
      <c r="AC140" s="142"/>
      <c r="AD140" s="142"/>
      <c r="AE140" s="142"/>
      <c r="AF140" s="142"/>
      <c r="AG140" s="142"/>
    </row>
    <row r="141" spans="1:33" s="53" customFormat="1" ht="14.25" customHeight="1">
      <c r="A141" s="57">
        <v>17</v>
      </c>
      <c r="B141" s="60" t="s">
        <v>67</v>
      </c>
      <c r="C141" s="140" t="str">
        <f>VLOOKUP($A141,'Caractéristiques des enquêtes'!$A$2:$C$210,3,0)</f>
        <v>EMD</v>
      </c>
      <c r="D141" s="61">
        <v>1983</v>
      </c>
      <c r="E141" s="169">
        <v>9939000</v>
      </c>
      <c r="F141" s="63">
        <v>1300</v>
      </c>
      <c r="G141" s="167" t="s">
        <v>539</v>
      </c>
      <c r="H141" s="94">
        <f>VLOOKUP($A141,Mobilités!$A$3:$U$209,8,0)/VLOOKUP($A141,Mobilités!$A$3:$U$209,21,0)</f>
        <v>0.38269838664849654</v>
      </c>
      <c r="I141" s="94">
        <f>VLOOKUP($A141,Mobilités!$A$3:$U$209,9,0)/VLOOKUP($A141,Mobilités!$A$3:$U$209,21,0)</f>
        <v>0.013686851676819479</v>
      </c>
      <c r="J141" s="94">
        <f>VLOOKUP($A141,Mobilités!$A$3:$U$209,10,0)/VLOOKUP($A141,Mobilités!$A$3:$U$209,21,0)</f>
        <v>0.18801403931422686</v>
      </c>
      <c r="K141" s="94">
        <f>VLOOKUP($A141,Mobilités!$A$3:$U$209,11,0)/VLOOKUP($A141,Mobilités!$A$3:$U$209,21,0)</f>
        <v>0.011178143868209244</v>
      </c>
      <c r="L141" s="94">
        <f>VLOOKUP($A141,Mobilités!$A$3:$U$209,12,0)/VLOOKUP($A141,Mobilités!$A$3:$U$209,21,0)</f>
        <v>0.01510228684032073</v>
      </c>
      <c r="M141" s="94">
        <f>VLOOKUP($A141,Mobilités!$A$3:$U$209,13,0)/VLOOKUP($A141,Mobilités!$A$3:$U$209,21,0)</f>
        <v>0.28763861742881575</v>
      </c>
      <c r="N141" s="94">
        <f>VLOOKUP($A141,Mobilités!$A$3:$U$209,14,0)/VLOOKUP($A141,Mobilités!$A$3:$U$209,21,0)</f>
        <v>0.09128147724722802</v>
      </c>
      <c r="O141" s="94">
        <f>VLOOKUP($A141,Mobilités!$A$3:$U$209,15,0)/VLOOKUP($A141,Mobilités!$A$3:$U$209,21,0)</f>
        <v>0.010400196975883519</v>
      </c>
      <c r="P141" s="94">
        <f>VLOOKUP($A141,Mobilités!$A$3:$U$209,16,0)/VLOOKUP($A141,Mobilités!$A$3:$U$209,21,0)</f>
        <v>0.39638523832531597</v>
      </c>
      <c r="Q141" s="94">
        <f>VLOOKUP($A141,Mobilités!$A$3:$U$209,17,0)/VLOOKUP($A141,Mobilités!$A$3:$U$209,21,0)</f>
        <v>0.19919218318243612</v>
      </c>
      <c r="R141" s="94">
        <f>VLOOKUP($A141,Mobilités!$A$3:$U$209,18,0)/VLOOKUP($A141,Mobilités!$A$3:$U$209,21,0)</f>
        <v>0.37892009467604376</v>
      </c>
      <c r="S141" s="94">
        <f>VLOOKUP($A141,Mobilités!$A$3:$U$209,19,0)/VLOOKUP($A141,Mobilités!$A$3:$U$209,21,0)</f>
        <v>0.6173016133515035</v>
      </c>
      <c r="T141" s="94">
        <f>VLOOKUP($A141,Mobilités!$A$3:$U$209,20,0)/VLOOKUP($A141,Mobilités!$A$3:$U$209,21,0)</f>
        <v>0.6210799053239562</v>
      </c>
      <c r="U141" s="142"/>
      <c r="V141" s="142"/>
      <c r="W141" s="142"/>
      <c r="X141" s="142"/>
      <c r="Y141" s="142"/>
      <c r="Z141" s="142"/>
      <c r="AA141" s="142"/>
      <c r="AB141" s="142"/>
      <c r="AC141" s="142"/>
      <c r="AD141" s="142"/>
      <c r="AE141" s="142"/>
      <c r="AF141" s="142"/>
      <c r="AG141" s="142"/>
    </row>
    <row r="142" spans="1:33" s="53" customFormat="1" ht="14.25" customHeight="1">
      <c r="A142" s="57">
        <v>39</v>
      </c>
      <c r="B142" s="60" t="s">
        <v>67</v>
      </c>
      <c r="C142" s="140" t="str">
        <f>VLOOKUP($A142,'Caractéristiques des enquêtes'!$A$2:$C$210,3,0)</f>
        <v>EMD</v>
      </c>
      <c r="D142" s="61">
        <v>1991</v>
      </c>
      <c r="E142" s="169">
        <v>10464000</v>
      </c>
      <c r="F142" s="63">
        <v>1300</v>
      </c>
      <c r="G142" s="167" t="s">
        <v>539</v>
      </c>
      <c r="H142" s="94">
        <f>VLOOKUP($A142,Mobilités!$A$3:$U$209,8,0)/VLOOKUP($A142,Mobilités!$A$3:$U$209,21,0)</f>
        <v>0.33837344266171826</v>
      </c>
      <c r="I142" s="94">
        <f>VLOOKUP($A142,Mobilités!$A$3:$U$209,9,0)/VLOOKUP($A142,Mobilités!$A$3:$U$209,21,0)</f>
        <v>0.008264208788901786</v>
      </c>
      <c r="J142" s="94">
        <f>VLOOKUP($A142,Mobilités!$A$3:$U$209,10,0)/VLOOKUP($A142,Mobilités!$A$3:$U$209,21,0)</f>
        <v>0.1904788807675509</v>
      </c>
      <c r="K142" s="94">
        <f>VLOOKUP($A142,Mobilités!$A$3:$U$209,11,0)/VLOOKUP($A142,Mobilités!$A$3:$U$209,21,0)</f>
        <v>0.010240306074433712</v>
      </c>
      <c r="L142" s="94">
        <f>VLOOKUP($A142,Mobilités!$A$3:$U$209,12,0)/VLOOKUP($A142,Mobilités!$A$3:$U$209,21,0)</f>
        <v>0.010988570470235926</v>
      </c>
      <c r="M142" s="94">
        <f>VLOOKUP($A142,Mobilités!$A$3:$U$209,13,0)/VLOOKUP($A142,Mobilités!$A$3:$U$209,21,0)</f>
        <v>0.33220179219080664</v>
      </c>
      <c r="N142" s="94">
        <f>VLOOKUP($A142,Mobilités!$A$3:$U$209,14,0)/VLOOKUP($A142,Mobilités!$A$3:$U$209,21,0)</f>
        <v>0.10134332869218575</v>
      </c>
      <c r="O142" s="94">
        <f>VLOOKUP($A142,Mobilités!$A$3:$U$209,15,0)/VLOOKUP($A142,Mobilités!$A$3:$U$209,21,0)</f>
        <v>0.00810947035416702</v>
      </c>
      <c r="P142" s="94">
        <f>VLOOKUP($A142,Mobilités!$A$3:$U$209,16,0)/VLOOKUP($A142,Mobilités!$A$3:$U$209,21,0)</f>
        <v>0.34663765145062003</v>
      </c>
      <c r="Q142" s="94">
        <f>VLOOKUP($A142,Mobilités!$A$3:$U$209,17,0)/VLOOKUP($A142,Mobilités!$A$3:$U$209,21,0)</f>
        <v>0.20071918684198461</v>
      </c>
      <c r="R142" s="94">
        <f>VLOOKUP($A142,Mobilités!$A$3:$U$209,18,0)/VLOOKUP($A142,Mobilités!$A$3:$U$209,21,0)</f>
        <v>0.4335451208829924</v>
      </c>
      <c r="S142" s="94">
        <f>VLOOKUP($A142,Mobilités!$A$3:$U$209,19,0)/VLOOKUP($A142,Mobilités!$A$3:$U$209,21,0)</f>
        <v>0.6616265573382818</v>
      </c>
      <c r="T142" s="94">
        <f>VLOOKUP($A142,Mobilités!$A$3:$U$209,20,0)/VLOOKUP($A142,Mobilités!$A$3:$U$209,21,0)</f>
        <v>0.5664548791170076</v>
      </c>
      <c r="U142" s="142"/>
      <c r="V142" s="142"/>
      <c r="W142" s="142"/>
      <c r="X142" s="142"/>
      <c r="Y142" s="142"/>
      <c r="Z142" s="142"/>
      <c r="AA142" s="142"/>
      <c r="AB142" s="142"/>
      <c r="AC142" s="142"/>
      <c r="AD142" s="142"/>
      <c r="AE142" s="142"/>
      <c r="AF142" s="142"/>
      <c r="AG142" s="142"/>
    </row>
    <row r="143" spans="1:33" s="53" customFormat="1" ht="14.25" customHeight="1">
      <c r="A143" s="57">
        <v>73</v>
      </c>
      <c r="B143" s="60" t="s">
        <v>67</v>
      </c>
      <c r="C143" s="140" t="str">
        <f>VLOOKUP($A143,'Caractéristiques des enquêtes'!$A$2:$C$210,3,0)</f>
        <v>EMD</v>
      </c>
      <c r="D143" s="61">
        <v>2002</v>
      </c>
      <c r="E143" s="169">
        <v>11067000</v>
      </c>
      <c r="F143" s="63">
        <v>1300</v>
      </c>
      <c r="G143" s="167" t="s">
        <v>539</v>
      </c>
      <c r="H143" s="94">
        <f>VLOOKUP($A143,Mobilités!$A$3:$U$209,8,0)/VLOOKUP($A143,Mobilités!$A$3:$U$209,21,0)</f>
        <v>0.3438191505372292</v>
      </c>
      <c r="I143" s="94">
        <f>VLOOKUP($A143,Mobilités!$A$3:$U$209,9,0)/VLOOKUP($A143,Mobilités!$A$3:$U$209,21,0)</f>
        <v>0.008547421008608709</v>
      </c>
      <c r="J143" s="94">
        <f>VLOOKUP($A143,Mobilités!$A$3:$U$209,10,0)/VLOOKUP($A143,Mobilités!$A$3:$U$209,21,0)</f>
        <v>0.18319244402014753</v>
      </c>
      <c r="K143" s="94">
        <f>VLOOKUP($A143,Mobilités!$A$3:$U$209,11,0)/VLOOKUP($A143,Mobilités!$A$3:$U$209,21,0)</f>
        <v>0.009403908971916604</v>
      </c>
      <c r="L143" s="94">
        <f>VLOOKUP($A143,Mobilités!$A$3:$U$209,12,0)/VLOOKUP($A143,Mobilités!$A$3:$U$209,21,0)</f>
        <v>0.011974247203291946</v>
      </c>
      <c r="M143" s="94">
        <f>VLOOKUP($A143,Mobilités!$A$3:$U$209,13,0)/VLOOKUP($A143,Mobilités!$A$3:$U$209,21,0)</f>
        <v>0.3270041541936688</v>
      </c>
      <c r="N143" s="94">
        <f>VLOOKUP($A143,Mobilités!$A$3:$U$209,14,0)/VLOOKUP($A143,Mobilités!$A$3:$U$209,21,0)</f>
        <v>0.09906787868066726</v>
      </c>
      <c r="O143" s="94">
        <f>VLOOKUP($A143,Mobilités!$A$3:$U$209,15,0)/VLOOKUP($A143,Mobilités!$A$3:$U$209,21,0)</f>
        <v>0.01699079538446995</v>
      </c>
      <c r="P143" s="94">
        <f>VLOOKUP($A143,Mobilités!$A$3:$U$209,16,0)/VLOOKUP($A143,Mobilités!$A$3:$U$209,21,0)</f>
        <v>0.3523665715458379</v>
      </c>
      <c r="Q143" s="94">
        <f>VLOOKUP($A143,Mobilités!$A$3:$U$209,17,0)/VLOOKUP($A143,Mobilités!$A$3:$U$209,21,0)</f>
        <v>0.19259635299206412</v>
      </c>
      <c r="R143" s="94">
        <f>VLOOKUP($A143,Mobilités!$A$3:$U$209,18,0)/VLOOKUP($A143,Mobilités!$A$3:$U$209,21,0)</f>
        <v>0.42607203287433604</v>
      </c>
      <c r="S143" s="94">
        <f>VLOOKUP($A143,Mobilités!$A$3:$U$209,19,0)/VLOOKUP($A143,Mobilités!$A$3:$U$209,21,0)</f>
        <v>0.6561808494627708</v>
      </c>
      <c r="T143" s="94">
        <f>VLOOKUP($A143,Mobilités!$A$3:$U$209,20,0)/VLOOKUP($A143,Mobilités!$A$3:$U$209,21,0)</f>
        <v>0.573927967125664</v>
      </c>
      <c r="U143" s="142"/>
      <c r="V143" s="142"/>
      <c r="W143" s="142"/>
      <c r="X143" s="142"/>
      <c r="Y143" s="142"/>
      <c r="Z143" s="142"/>
      <c r="AA143" s="142"/>
      <c r="AB143" s="142"/>
      <c r="AC143" s="142"/>
      <c r="AD143" s="142"/>
      <c r="AE143" s="142"/>
      <c r="AF143" s="142"/>
      <c r="AG143" s="142"/>
    </row>
    <row r="144" spans="1:33" s="53" customFormat="1" ht="14.25" customHeight="1">
      <c r="A144" s="57">
        <v>125</v>
      </c>
      <c r="B144" s="60" t="s">
        <v>67</v>
      </c>
      <c r="C144" s="140" t="str">
        <f>VLOOKUP($A144,'Caractéristiques des enquêtes'!$A$2:$C$210,3,0)</f>
        <v>EGT</v>
      </c>
      <c r="D144" s="61">
        <v>2011</v>
      </c>
      <c r="E144" s="169">
        <v>11416000</v>
      </c>
      <c r="F144" s="63">
        <v>1300</v>
      </c>
      <c r="G144" s="167" t="s">
        <v>539</v>
      </c>
      <c r="H144" s="94">
        <f>VLOOKUP($A144,Mobilités!$A$3:$U$209,8,0)/VLOOKUP($A144,Mobilités!$A$3:$U$209,21,0)</f>
        <v>0.38672959466962803</v>
      </c>
      <c r="I144" s="94">
        <f>VLOOKUP($A144,Mobilités!$A$3:$U$209,9,0)/VLOOKUP($A144,Mobilités!$A$3:$U$209,21,0)</f>
        <v>0.015824541921154914</v>
      </c>
      <c r="J144" s="94">
        <f>VLOOKUP($A144,Mobilités!$A$3:$U$209,10,0)/VLOOKUP($A144,Mobilités!$A$3:$U$209,21,0)</f>
        <v>0.17379233759022766</v>
      </c>
      <c r="K144" s="94">
        <f>VLOOKUP($A144,Mobilités!$A$3:$U$209,11,0)/VLOOKUP($A144,Mobilités!$A$3:$U$209,21,0)</f>
        <v>0.028039977790116605</v>
      </c>
      <c r="L144" s="94">
        <f>VLOOKUP($A144,Mobilités!$A$3:$U$209,12,0)/VLOOKUP($A144,Mobilités!$A$3:$U$209,21,0)</f>
        <v>0.013881177123820101</v>
      </c>
      <c r="M144" s="94">
        <f>VLOOKUP($A144,Mobilités!$A$3:$U$209,13,0)/VLOOKUP($A144,Mobilités!$A$3:$U$209,21,0)</f>
        <v>0.2865074958356469</v>
      </c>
      <c r="N144" s="94">
        <f>VLOOKUP($A144,Mobilités!$A$3:$U$209,14,0)/VLOOKUP($A144,Mobilités!$A$3:$U$209,21,0)</f>
        <v>0.07995558023320377</v>
      </c>
      <c r="O144" s="94">
        <f>VLOOKUP($A144,Mobilités!$A$3:$U$209,15,0)/VLOOKUP($A144,Mobilités!$A$3:$U$209,21,0)</f>
        <v>0.01526929483620211</v>
      </c>
      <c r="P144" s="94">
        <f>VLOOKUP($A144,Mobilités!$A$3:$U$209,16,0)/VLOOKUP($A144,Mobilités!$A$3:$U$209,21,0)</f>
        <v>0.4025541365907829</v>
      </c>
      <c r="Q144" s="94">
        <f>VLOOKUP($A144,Mobilités!$A$3:$U$209,17,0)/VLOOKUP($A144,Mobilités!$A$3:$U$209,21,0)</f>
        <v>0.20183231538034427</v>
      </c>
      <c r="R144" s="94">
        <f>VLOOKUP($A144,Mobilités!$A$3:$U$209,18,0)/VLOOKUP($A144,Mobilités!$A$3:$U$209,21,0)</f>
        <v>0.36646307606885065</v>
      </c>
      <c r="S144" s="94">
        <f>VLOOKUP($A144,Mobilités!$A$3:$U$209,19,0)/VLOOKUP($A144,Mobilités!$A$3:$U$209,21,0)</f>
        <v>0.6132704053303719</v>
      </c>
      <c r="T144" s="94">
        <f>VLOOKUP($A144,Mobilités!$A$3:$U$209,20,0)/VLOOKUP($A144,Mobilités!$A$3:$U$209,21,0)</f>
        <v>0.6335369239311494</v>
      </c>
      <c r="U144" s="142"/>
      <c r="V144" s="142"/>
      <c r="W144" s="142"/>
      <c r="X144" s="142"/>
      <c r="Y144" s="142"/>
      <c r="Z144" s="142"/>
      <c r="AA144" s="142"/>
      <c r="AB144" s="142"/>
      <c r="AC144" s="142"/>
      <c r="AD144" s="142"/>
      <c r="AE144" s="142"/>
      <c r="AF144" s="142"/>
      <c r="AG144" s="142"/>
    </row>
    <row r="145" spans="1:33" s="53" customFormat="1" ht="14.25" customHeight="1">
      <c r="A145" s="57">
        <v>87</v>
      </c>
      <c r="B145" s="60" t="s">
        <v>317</v>
      </c>
      <c r="C145" s="140" t="str">
        <f>VLOOKUP($A145,'Caractéristiques des enquêtes'!$A$2:$C$210,3,0)</f>
        <v>EMD</v>
      </c>
      <c r="D145" s="61">
        <v>2005</v>
      </c>
      <c r="E145" s="169">
        <v>140000</v>
      </c>
      <c r="F145" s="63">
        <v>32</v>
      </c>
      <c r="G145" s="167" t="s">
        <v>538</v>
      </c>
      <c r="H145" s="94">
        <f>VLOOKUP($A145,Mobilités!$A$3:$U$209,8,0)/VLOOKUP($A145,Mobilités!$A$3:$U$209,21,0)</f>
        <v>0.22024691358024692</v>
      </c>
      <c r="I145" s="94">
        <f>VLOOKUP($A145,Mobilités!$A$3:$U$209,9,0)/VLOOKUP($A145,Mobilités!$A$3:$U$209,21,0)</f>
        <v>0.03283950617283951</v>
      </c>
      <c r="J145" s="94">
        <f>VLOOKUP($A145,Mobilités!$A$3:$U$209,10,0)/VLOOKUP($A145,Mobilités!$A$3:$U$209,21,0)</f>
        <v>0.034567901234567905</v>
      </c>
      <c r="K145" s="94">
        <f>VLOOKUP($A145,Mobilités!$A$3:$U$209,11,0)/VLOOKUP($A145,Mobilités!$A$3:$U$209,21,0)</f>
        <v>0.008395061728395064</v>
      </c>
      <c r="L145" s="94">
        <f>VLOOKUP($A145,Mobilités!$A$3:$U$209,12,0)/VLOOKUP($A145,Mobilités!$A$3:$U$209,21,0)</f>
        <v>0.015555555555555557</v>
      </c>
      <c r="M145" s="94">
        <f>VLOOKUP($A145,Mobilités!$A$3:$U$209,13,0)/VLOOKUP($A145,Mobilités!$A$3:$U$209,21,0)</f>
        <v>0.5385185185185185</v>
      </c>
      <c r="N145" s="94">
        <f>VLOOKUP($A145,Mobilités!$A$3:$U$209,14,0)/VLOOKUP($A145,Mobilités!$A$3:$U$209,21,0)</f>
        <v>0.14049382716049383</v>
      </c>
      <c r="O145" s="94">
        <f>VLOOKUP($A145,Mobilités!$A$3:$U$209,15,0)/VLOOKUP($A145,Mobilités!$A$3:$U$209,21,0)</f>
        <v>0.009382716049382716</v>
      </c>
      <c r="P145" s="94">
        <f>VLOOKUP($A145,Mobilités!$A$3:$U$209,16,0)/VLOOKUP($A145,Mobilités!$A$3:$U$209,21,0)</f>
        <v>0.25308641975308643</v>
      </c>
      <c r="Q145" s="94">
        <f>VLOOKUP($A145,Mobilités!$A$3:$U$209,17,0)/VLOOKUP($A145,Mobilités!$A$3:$U$209,21,0)</f>
        <v>0.04296296296296297</v>
      </c>
      <c r="R145" s="94">
        <f>VLOOKUP($A145,Mobilités!$A$3:$U$209,18,0)/VLOOKUP($A145,Mobilités!$A$3:$U$209,21,0)</f>
        <v>0.6790123456790124</v>
      </c>
      <c r="S145" s="94">
        <f>VLOOKUP($A145,Mobilités!$A$3:$U$209,19,0)/VLOOKUP($A145,Mobilités!$A$3:$U$209,21,0)</f>
        <v>0.7797530864197533</v>
      </c>
      <c r="T145" s="94">
        <f>VLOOKUP($A145,Mobilités!$A$3:$U$209,20,0)/VLOOKUP($A145,Mobilités!$A$3:$U$209,21,0)</f>
        <v>0.3209876543209877</v>
      </c>
      <c r="U145" s="142"/>
      <c r="V145" s="142"/>
      <c r="W145" s="142"/>
      <c r="X145" s="142"/>
      <c r="Y145" s="142"/>
      <c r="Z145" s="142"/>
      <c r="AA145" s="142"/>
      <c r="AB145" s="142"/>
      <c r="AC145" s="142"/>
      <c r="AD145" s="142"/>
      <c r="AE145" s="142"/>
      <c r="AF145" s="142"/>
      <c r="AG145" s="142"/>
    </row>
    <row r="146" spans="1:33" s="53" customFormat="1" ht="14.25" customHeight="1">
      <c r="A146" s="57">
        <v>18</v>
      </c>
      <c r="B146" s="60" t="s">
        <v>320</v>
      </c>
      <c r="C146" s="140" t="str">
        <f>VLOOKUP($A146,'Caractéristiques des enquêtes'!$A$2:$C$210,3,0)</f>
        <v>EMD</v>
      </c>
      <c r="D146" s="61">
        <v>1984</v>
      </c>
      <c r="E146" s="169">
        <v>117000</v>
      </c>
      <c r="F146" s="63">
        <v>1</v>
      </c>
      <c r="G146" s="167" t="s">
        <v>538</v>
      </c>
      <c r="H146" s="94">
        <f>VLOOKUP($A146,Mobilités!$A$3:$U$209,8,0)/VLOOKUP($A146,Mobilités!$A$3:$U$209,21,0)</f>
        <v>0.371191135734072</v>
      </c>
      <c r="I146" s="94">
        <f>VLOOKUP($A146,Mobilités!$A$3:$U$209,9,0)/VLOOKUP($A146,Mobilités!$A$3:$U$209,21,0)</f>
        <v>0.020313942751615882</v>
      </c>
      <c r="J146" s="94">
        <f>VLOOKUP($A146,Mobilités!$A$3:$U$209,10,0)/VLOOKUP($A146,Mobilités!$A$3:$U$209,21,0)</f>
        <v>0.09695290858725762</v>
      </c>
      <c r="K146" s="94">
        <f>VLOOKUP($A146,Mobilités!$A$3:$U$209,11,0)/VLOOKUP($A146,Mobilités!$A$3:$U$209,21,0)</f>
        <v>0.010464758387196061</v>
      </c>
      <c r="L146" s="94">
        <f>VLOOKUP($A146,Mobilités!$A$3:$U$209,12,0)/VLOOKUP($A146,Mobilités!$A$3:$U$209,21,0)</f>
        <v>0.025238534933825794</v>
      </c>
      <c r="M146" s="94">
        <f>VLOOKUP($A146,Mobilités!$A$3:$U$209,13,0)/VLOOKUP($A146,Mobilités!$A$3:$U$209,21,0)</f>
        <v>0.34318251769775315</v>
      </c>
      <c r="N146" s="94">
        <f>VLOOKUP($A146,Mobilités!$A$3:$U$209,14,0)/VLOOKUP($A146,Mobilités!$A$3:$U$209,21,0)</f>
        <v>0.12342259156663589</v>
      </c>
      <c r="O146" s="94">
        <f>VLOOKUP($A146,Mobilités!$A$3:$U$209,15,0)/VLOOKUP($A146,Mobilités!$A$3:$U$209,21,0)</f>
        <v>0.009233610341643581</v>
      </c>
      <c r="P146" s="94">
        <f>VLOOKUP($A146,Mobilités!$A$3:$U$209,16,0)/VLOOKUP($A146,Mobilités!$A$3:$U$209,21,0)</f>
        <v>0.3915050784856879</v>
      </c>
      <c r="Q146" s="94">
        <f>VLOOKUP($A146,Mobilités!$A$3:$U$209,17,0)/VLOOKUP($A146,Mobilités!$A$3:$U$209,21,0)</f>
        <v>0.10741766697445367</v>
      </c>
      <c r="R146" s="94">
        <f>VLOOKUP($A146,Mobilités!$A$3:$U$209,18,0)/VLOOKUP($A146,Mobilités!$A$3:$U$209,21,0)</f>
        <v>0.46660510926438903</v>
      </c>
      <c r="S146" s="94">
        <f>VLOOKUP($A146,Mobilités!$A$3:$U$209,19,0)/VLOOKUP($A146,Mobilités!$A$3:$U$209,21,0)</f>
        <v>0.628808864265928</v>
      </c>
      <c r="T146" s="94">
        <f>VLOOKUP($A146,Mobilités!$A$3:$U$209,20,0)/VLOOKUP($A146,Mobilités!$A$3:$U$209,21,0)</f>
        <v>0.533394890735611</v>
      </c>
      <c r="U146" s="142"/>
      <c r="V146" s="142"/>
      <c r="W146" s="142"/>
      <c r="X146" s="142"/>
      <c r="Y146" s="142"/>
      <c r="Z146" s="142"/>
      <c r="AA146" s="142"/>
      <c r="AB146" s="142"/>
      <c r="AC146" s="142"/>
      <c r="AD146" s="142"/>
      <c r="AE146" s="142"/>
      <c r="AF146" s="142"/>
      <c r="AG146" s="142"/>
    </row>
    <row r="147" spans="1:33" s="53" customFormat="1" ht="14.25" customHeight="1">
      <c r="A147" s="57">
        <v>93</v>
      </c>
      <c r="B147" s="60" t="s">
        <v>322</v>
      </c>
      <c r="C147" s="140" t="str">
        <f>VLOOKUP($A147,'Caractéristiques des enquêtes'!$A$2:$C$210,3,0)</f>
        <v>EMD</v>
      </c>
      <c r="D147" s="61">
        <v>2006</v>
      </c>
      <c r="E147" s="169">
        <v>142000</v>
      </c>
      <c r="F147" s="63">
        <v>4</v>
      </c>
      <c r="G147" s="167" t="s">
        <v>538</v>
      </c>
      <c r="H147" s="94">
        <f>VLOOKUP($A147,Mobilités!$A$3:$U$209,8,0)/VLOOKUP($A147,Mobilités!$A$3:$U$209,21,0)</f>
        <v>0.22112719433323066</v>
      </c>
      <c r="I147" s="94">
        <f>VLOOKUP($A147,Mobilités!$A$3:$U$209,9,0)/VLOOKUP($A147,Mobilités!$A$3:$U$209,21,0)</f>
        <v>0.008931321219587313</v>
      </c>
      <c r="J147" s="94">
        <f>VLOOKUP($A147,Mobilités!$A$3:$U$209,10,0)/VLOOKUP($A147,Mobilités!$A$3:$U$209,21,0)</f>
        <v>0.005851555281798583</v>
      </c>
      <c r="K147" s="94">
        <f>VLOOKUP($A147,Mobilités!$A$3:$U$209,11,0)/VLOOKUP($A147,Mobilités!$A$3:$U$209,21,0)</f>
        <v>0.09331690791499846</v>
      </c>
      <c r="L147" s="94">
        <f>VLOOKUP($A147,Mobilités!$A$3:$U$209,12,0)/VLOOKUP($A147,Mobilités!$A$3:$U$209,21,0)</f>
        <v>0.010163227594702803</v>
      </c>
      <c r="M147" s="94">
        <f>VLOOKUP($A147,Mobilités!$A$3:$U$209,13,0)/VLOOKUP($A147,Mobilités!$A$3:$U$209,21,0)</f>
        <v>0.46720049276255005</v>
      </c>
      <c r="N147" s="94">
        <f>VLOOKUP($A147,Mobilités!$A$3:$U$209,14,0)/VLOOKUP($A147,Mobilités!$A$3:$U$209,21,0)</f>
        <v>0.1869417924237758</v>
      </c>
      <c r="O147" s="94">
        <f>VLOOKUP($A147,Mobilités!$A$3:$U$209,15,0)/VLOOKUP($A147,Mobilités!$A$3:$U$209,21,0)</f>
        <v>0.006467508469356329</v>
      </c>
      <c r="P147" s="94">
        <f>VLOOKUP($A147,Mobilités!$A$3:$U$209,16,0)/VLOOKUP($A147,Mobilités!$A$3:$U$209,21,0)</f>
        <v>0.230058515552818</v>
      </c>
      <c r="Q147" s="94">
        <f>VLOOKUP($A147,Mobilités!$A$3:$U$209,17,0)/VLOOKUP($A147,Mobilités!$A$3:$U$209,21,0)</f>
        <v>0.09916846319679705</v>
      </c>
      <c r="R147" s="94">
        <f>VLOOKUP($A147,Mobilités!$A$3:$U$209,18,0)/VLOOKUP($A147,Mobilités!$A$3:$U$209,21,0)</f>
        <v>0.6541422851863258</v>
      </c>
      <c r="S147" s="94">
        <f>VLOOKUP($A147,Mobilités!$A$3:$U$209,19,0)/VLOOKUP($A147,Mobilités!$A$3:$U$209,21,0)</f>
        <v>0.7788728056667693</v>
      </c>
      <c r="T147" s="94">
        <f>VLOOKUP($A147,Mobilités!$A$3:$U$209,20,0)/VLOOKUP($A147,Mobilités!$A$3:$U$209,21,0)</f>
        <v>0.3458577148136742</v>
      </c>
      <c r="U147" s="142"/>
      <c r="V147" s="142"/>
      <c r="W147" s="142"/>
      <c r="X147" s="142"/>
      <c r="Y147" s="142"/>
      <c r="Z147" s="142"/>
      <c r="AA147" s="142"/>
      <c r="AB147" s="142"/>
      <c r="AC147" s="142"/>
      <c r="AD147" s="142"/>
      <c r="AE147" s="142"/>
      <c r="AF147" s="142"/>
      <c r="AG147" s="142"/>
    </row>
    <row r="148" spans="1:33" s="53" customFormat="1" ht="14.25" customHeight="1">
      <c r="A148" s="57">
        <v>201</v>
      </c>
      <c r="B148" s="162" t="s">
        <v>591</v>
      </c>
      <c r="C148" s="163" t="s">
        <v>583</v>
      </c>
      <c r="D148" s="164">
        <v>2021</v>
      </c>
      <c r="E148" s="188">
        <v>368500</v>
      </c>
      <c r="F148" s="176">
        <v>32</v>
      </c>
      <c r="G148" s="190" t="s">
        <v>538</v>
      </c>
      <c r="H148" s="94">
        <f>VLOOKUP($A148,Mobilités!$A$3:$U$209,8,0)/VLOOKUP($A148,Mobilités!$A$3:$U$209,21,0)</f>
        <v>0.16403434186863708</v>
      </c>
      <c r="I148" s="94">
        <f>VLOOKUP($A148,Mobilités!$A$3:$U$209,9,0)/VLOOKUP($A148,Mobilités!$A$3:$U$209,21,0)</f>
        <v>0.015745039466060692</v>
      </c>
      <c r="J148" s="94">
        <f>VLOOKUP($A148,Mobilités!$A$3:$U$209,10,0)/VLOOKUP($A148,Mobilités!$A$3:$U$209,21,0)</f>
        <v>0.024458423313945175</v>
      </c>
      <c r="K148" s="94">
        <f>VLOOKUP($A148,Mobilités!$A$3:$U$209,11,0)/VLOOKUP($A148,Mobilités!$A$3:$U$209,21,0)</f>
        <v>0.04689651539891195</v>
      </c>
      <c r="L148" s="94">
        <f>VLOOKUP($A148,Mobilités!$A$3:$U$209,12,0)/VLOOKUP($A148,Mobilités!$A$3:$U$209,21,0)</f>
        <v>0.010966974920804519</v>
      </c>
      <c r="M148" s="94">
        <f>VLOOKUP($A148,Mobilités!$A$3:$U$209,13,0)/VLOOKUP($A148,Mobilités!$A$3:$U$209,21,0)</f>
        <v>0.5266819163424856</v>
      </c>
      <c r="N148" s="94">
        <f>VLOOKUP($A148,Mobilités!$A$3:$U$209,14,0)/VLOOKUP($A148,Mobilités!$A$3:$U$209,21,0)</f>
        <v>0.19932053664813126</v>
      </c>
      <c r="O148" s="94">
        <f>VLOOKUP($A148,Mobilités!$A$3:$U$209,15,0)/VLOOKUP($A148,Mobilités!$A$3:$U$209,21,0)</f>
        <v>0.011896252041023634</v>
      </c>
      <c r="P148" s="94">
        <f>VLOOKUP($A148,Mobilités!$A$3:$U$209,16,0)/VLOOKUP($A148,Mobilités!$A$3:$U$209,21,0)</f>
        <v>0.17977938133469776</v>
      </c>
      <c r="Q148" s="94">
        <f>VLOOKUP($A148,Mobilités!$A$3:$U$209,17,0)/VLOOKUP($A148,Mobilités!$A$3:$U$209,21,0)</f>
        <v>0.07135493871285713</v>
      </c>
      <c r="R148" s="94">
        <f>VLOOKUP($A148,Mobilités!$A$3:$U$209,18,0)/VLOOKUP($A148,Mobilités!$A$3:$U$209,21,0)</f>
        <v>0.7260024529906168</v>
      </c>
      <c r="S148" s="94">
        <f>VLOOKUP($A148,Mobilités!$A$3:$U$209,19,0)/VLOOKUP($A148,Mobilités!$A$3:$U$209,21,0)</f>
        <v>0.8359656581313629</v>
      </c>
      <c r="T148" s="94">
        <f>VLOOKUP($A148,Mobilités!$A$3:$U$209,20,0)/VLOOKUP($A148,Mobilités!$A$3:$U$209,21,0)</f>
        <v>0.27399754700938306</v>
      </c>
      <c r="U148" s="142"/>
      <c r="V148" s="142"/>
      <c r="W148" s="142"/>
      <c r="X148" s="142"/>
      <c r="Y148" s="142"/>
      <c r="Z148" s="142"/>
      <c r="AA148" s="142"/>
      <c r="AB148" s="142"/>
      <c r="AC148" s="142"/>
      <c r="AD148" s="142"/>
      <c r="AE148" s="142"/>
      <c r="AF148" s="142"/>
      <c r="AG148" s="142"/>
    </row>
    <row r="149" spans="1:33" s="53" customFormat="1" ht="14.25" customHeight="1">
      <c r="A149" s="57">
        <v>193</v>
      </c>
      <c r="B149" s="60" t="s">
        <v>547</v>
      </c>
      <c r="C149" s="140" t="str">
        <f>VLOOKUP($A149,'Caractéristiques des enquêtes'!$A$2:$C$210,3,0)</f>
        <v>EMC²</v>
      </c>
      <c r="D149" s="63">
        <v>2018</v>
      </c>
      <c r="E149" s="169">
        <v>236300</v>
      </c>
      <c r="F149" s="67">
        <v>69</v>
      </c>
      <c r="G149" s="167" t="s">
        <v>538</v>
      </c>
      <c r="H149" s="94">
        <f>VLOOKUP($A149,Mobilités!$A$3:$U$209,8,0)/VLOOKUP($A149,Mobilités!$A$3:$U$209,21,0)</f>
        <v>0.2386360327305553</v>
      </c>
      <c r="I149" s="94">
        <f>VLOOKUP($A149,Mobilités!$A$3:$U$209,9,0)/VLOOKUP($A149,Mobilités!$A$3:$U$209,21,0)</f>
        <v>0.016240062898576046</v>
      </c>
      <c r="J149" s="94">
        <f>VLOOKUP($A149,Mobilités!$A$3:$U$209,10,0)/VLOOKUP($A149,Mobilités!$A$3:$U$209,21,0)</f>
        <v>0.052179610378265046</v>
      </c>
      <c r="K149" s="94">
        <f>VLOOKUP($A149,Mobilités!$A$3:$U$209,11,0)/VLOOKUP($A149,Mobilités!$A$3:$U$209,21,0)</f>
        <v>0.018592935558079265</v>
      </c>
      <c r="L149" s="94">
        <f>VLOOKUP($A149,Mobilités!$A$3:$U$209,12,0)/VLOOKUP($A149,Mobilités!$A$3:$U$209,21,0)</f>
        <v>0.007081913747415626</v>
      </c>
      <c r="M149" s="94">
        <f>VLOOKUP($A149,Mobilités!$A$3:$U$209,13,0)/VLOOKUP($A149,Mobilités!$A$3:$U$209,21,0)</f>
        <v>0.5279345388893742</v>
      </c>
      <c r="N149" s="94">
        <f>VLOOKUP($A149,Mobilités!$A$3:$U$209,14,0)/VLOOKUP($A149,Mobilités!$A$3:$U$209,21,0)</f>
        <v>0.1316618619143298</v>
      </c>
      <c r="O149" s="94">
        <f>VLOOKUP($A149,Mobilités!$A$3:$U$209,15,0)/VLOOKUP($A149,Mobilités!$A$3:$U$209,21,0)</f>
        <v>0.007673043883404677</v>
      </c>
      <c r="P149" s="94">
        <f>VLOOKUP($A149,Mobilités!$A$3:$U$209,16,0)/VLOOKUP($A149,Mobilités!$A$3:$U$209,21,0)</f>
        <v>0.2548760956291314</v>
      </c>
      <c r="Q149" s="94">
        <f>VLOOKUP($A149,Mobilités!$A$3:$U$209,17,0)/VLOOKUP($A149,Mobilités!$A$3:$U$209,21,0)</f>
        <v>0.0707725459363443</v>
      </c>
      <c r="R149" s="94">
        <f>VLOOKUP($A149,Mobilités!$A$3:$U$209,18,0)/VLOOKUP($A149,Mobilités!$A$3:$U$209,21,0)</f>
        <v>0.6595964008037041</v>
      </c>
      <c r="S149" s="94">
        <f>VLOOKUP($A149,Mobilités!$A$3:$U$209,19,0)/VLOOKUP($A149,Mobilités!$A$3:$U$209,21,0)</f>
        <v>0.7613639672694447</v>
      </c>
      <c r="T149" s="94">
        <f>VLOOKUP($A149,Mobilités!$A$3:$U$209,20,0)/VLOOKUP($A149,Mobilités!$A$3:$U$209,21,0)</f>
        <v>0.3404035991962959</v>
      </c>
      <c r="U149" s="142"/>
      <c r="V149" s="142"/>
      <c r="W149" s="142"/>
      <c r="X149" s="142"/>
      <c r="Y149" s="142"/>
      <c r="Z149" s="142"/>
      <c r="AA149" s="142"/>
      <c r="AB149" s="142"/>
      <c r="AC149" s="142"/>
      <c r="AD149" s="142"/>
      <c r="AE149" s="142"/>
      <c r="AF149" s="142"/>
      <c r="AG149" s="142"/>
    </row>
    <row r="150" spans="1:33" s="53" customFormat="1" ht="14.25" customHeight="1">
      <c r="A150" s="57">
        <v>26</v>
      </c>
      <c r="B150" s="60" t="s">
        <v>325</v>
      </c>
      <c r="C150" s="140" t="str">
        <f>VLOOKUP($A150,'Caractéristiques des enquêtes'!$A$2:$C$210,3,0)</f>
        <v>EMD</v>
      </c>
      <c r="D150" s="61">
        <v>1988</v>
      </c>
      <c r="E150" s="169">
        <v>200000</v>
      </c>
      <c r="F150" s="63">
        <v>6</v>
      </c>
      <c r="G150" s="167" t="s">
        <v>538</v>
      </c>
      <c r="H150" s="94">
        <f>VLOOKUP($A150,Mobilités!$A$3:$U$209,8,0)/VLOOKUP($A150,Mobilités!$A$3:$U$209,21,0)</f>
        <v>0.36262675036214387</v>
      </c>
      <c r="I150" s="94">
        <f>VLOOKUP($A150,Mobilités!$A$3:$U$209,9,0)/VLOOKUP($A150,Mobilités!$A$3:$U$209,21,0)</f>
        <v>0.012312892322549491</v>
      </c>
      <c r="J150" s="94">
        <f>VLOOKUP($A150,Mobilités!$A$3:$U$209,10,0)/VLOOKUP($A150,Mobilités!$A$3:$U$209,21,0)</f>
        <v>0.08619024625784644</v>
      </c>
      <c r="K150" s="94">
        <f>VLOOKUP($A150,Mobilités!$A$3:$U$209,11,0)/VLOOKUP($A150,Mobilités!$A$3:$U$209,21,0)</f>
        <v>0.008932882665379043</v>
      </c>
      <c r="L150" s="94">
        <f>VLOOKUP($A150,Mobilités!$A$3:$U$209,12,0)/VLOOKUP($A150,Mobilités!$A$3:$U$209,21,0)</f>
        <v>0.012795750845002413</v>
      </c>
      <c r="M150" s="94">
        <f>VLOOKUP($A150,Mobilités!$A$3:$U$209,13,0)/VLOOKUP($A150,Mobilités!$A$3:$U$209,21,0)</f>
        <v>0.37614678899082565</v>
      </c>
      <c r="N150" s="94">
        <f>VLOOKUP($A150,Mobilités!$A$3:$U$209,14,0)/VLOOKUP($A150,Mobilités!$A$3:$U$209,21,0)</f>
        <v>0.12530178657653307</v>
      </c>
      <c r="O150" s="94">
        <f>VLOOKUP($A150,Mobilités!$A$3:$U$209,15,0)/VLOOKUP($A150,Mobilités!$A$3:$U$209,21,0)</f>
        <v>0.015692901979719943</v>
      </c>
      <c r="P150" s="94">
        <f>VLOOKUP($A150,Mobilités!$A$3:$U$209,16,0)/VLOOKUP($A150,Mobilités!$A$3:$U$209,21,0)</f>
        <v>0.3749396426846933</v>
      </c>
      <c r="Q150" s="94">
        <f>VLOOKUP($A150,Mobilités!$A$3:$U$209,17,0)/VLOOKUP($A150,Mobilités!$A$3:$U$209,21,0)</f>
        <v>0.09512312892322548</v>
      </c>
      <c r="R150" s="94">
        <f>VLOOKUP($A150,Mobilités!$A$3:$U$209,18,0)/VLOOKUP($A150,Mobilités!$A$3:$U$209,21,0)</f>
        <v>0.5014485755673587</v>
      </c>
      <c r="S150" s="94">
        <f>VLOOKUP($A150,Mobilités!$A$3:$U$209,19,0)/VLOOKUP($A150,Mobilités!$A$3:$U$209,21,0)</f>
        <v>0.6373732496378561</v>
      </c>
      <c r="T150" s="94">
        <f>VLOOKUP($A150,Mobilités!$A$3:$U$209,20,0)/VLOOKUP($A150,Mobilités!$A$3:$U$209,21,0)</f>
        <v>0.49855142443264117</v>
      </c>
      <c r="U150" s="142"/>
      <c r="V150" s="142"/>
      <c r="W150" s="142"/>
      <c r="X150" s="142"/>
      <c r="Y150" s="142"/>
      <c r="Z150" s="142"/>
      <c r="AA150" s="142"/>
      <c r="AB150" s="142"/>
      <c r="AC150" s="142"/>
      <c r="AD150" s="142"/>
      <c r="AE150" s="142"/>
      <c r="AF150" s="142"/>
      <c r="AG150" s="142"/>
    </row>
    <row r="151" spans="1:33" s="53" customFormat="1" ht="14.25" customHeight="1">
      <c r="A151" s="57">
        <v>57</v>
      </c>
      <c r="B151" s="60" t="s">
        <v>328</v>
      </c>
      <c r="C151" s="140" t="str">
        <f>VLOOKUP($A151,'Caractéristiques des enquêtes'!$A$2:$C$210,3,0)</f>
        <v>EMD</v>
      </c>
      <c r="D151" s="61">
        <v>1997</v>
      </c>
      <c r="E151" s="62">
        <v>221000</v>
      </c>
      <c r="F151" s="63">
        <v>16</v>
      </c>
      <c r="G151" s="116" t="s">
        <v>538</v>
      </c>
      <c r="H151" s="94">
        <f>VLOOKUP($A151,Mobilités!$A$3:$U$209,8,0)/VLOOKUP($A151,Mobilités!$A$3:$U$209,21,0)</f>
        <v>0.2706292816666295</v>
      </c>
      <c r="I151" s="94">
        <f>VLOOKUP($A151,Mobilités!$A$3:$U$209,9,0)/VLOOKUP($A151,Mobilités!$A$3:$U$209,21,0)</f>
        <v>0.010267460207081323</v>
      </c>
      <c r="J151" s="94">
        <f>VLOOKUP($A151,Mobilités!$A$3:$U$209,10,0)/VLOOKUP($A151,Mobilités!$A$3:$U$209,21,0)</f>
        <v>0.09741461562734116</v>
      </c>
      <c r="K151" s="94">
        <f>VLOOKUP($A151,Mobilités!$A$3:$U$209,11,0)/VLOOKUP($A151,Mobilités!$A$3:$U$209,21,0)</f>
        <v>0.01091256623147811</v>
      </c>
      <c r="L151" s="94">
        <f>VLOOKUP($A151,Mobilités!$A$3:$U$209,12,0)/VLOOKUP($A151,Mobilités!$A$3:$U$209,21,0)</f>
        <v>0.00792333201630117</v>
      </c>
      <c r="M151" s="94">
        <f>VLOOKUP($A151,Mobilités!$A$3:$U$209,13,0)/VLOOKUP($A151,Mobilités!$A$3:$U$209,21,0)</f>
        <v>0.45433537944227154</v>
      </c>
      <c r="N151" s="94">
        <f>VLOOKUP($A151,Mobilités!$A$3:$U$209,14,0)/VLOOKUP($A151,Mobilités!$A$3:$U$209,21,0)</f>
        <v>0.14346032192113906</v>
      </c>
      <c r="O151" s="94">
        <f>VLOOKUP($A151,Mobilités!$A$3:$U$209,15,0)/VLOOKUP($A151,Mobilités!$A$3:$U$209,21,0)</f>
        <v>0.005057042887758148</v>
      </c>
      <c r="P151" s="94">
        <f>VLOOKUP($A151,Mobilités!$A$3:$U$209,16,0)/VLOOKUP($A151,Mobilités!$A$3:$U$209,21,0)</f>
        <v>0.2808967418737108</v>
      </c>
      <c r="Q151" s="94">
        <f>VLOOKUP($A151,Mobilités!$A$3:$U$209,17,0)/VLOOKUP($A151,Mobilités!$A$3:$U$209,21,0)</f>
        <v>0.10832718185881926</v>
      </c>
      <c r="R151" s="94">
        <f>VLOOKUP($A151,Mobilités!$A$3:$U$209,18,0)/VLOOKUP($A151,Mobilités!$A$3:$U$209,21,0)</f>
        <v>0.5977957013634105</v>
      </c>
      <c r="S151" s="94">
        <f>VLOOKUP($A151,Mobilités!$A$3:$U$209,19,0)/VLOOKUP($A151,Mobilités!$A$3:$U$209,21,0)</f>
        <v>0.7293707183333705</v>
      </c>
      <c r="T151" s="94">
        <f>VLOOKUP($A151,Mobilités!$A$3:$U$209,20,0)/VLOOKUP($A151,Mobilités!$A$3:$U$209,21,0)</f>
        <v>0.40220429863658946</v>
      </c>
      <c r="U151" s="142"/>
      <c r="V151" s="142"/>
      <c r="W151" s="142"/>
      <c r="X151" s="142"/>
      <c r="Y151" s="142"/>
      <c r="Z151" s="142"/>
      <c r="AA151" s="142"/>
      <c r="AB151" s="142"/>
      <c r="AC151" s="142"/>
      <c r="AD151" s="142"/>
      <c r="AE151" s="142"/>
      <c r="AF151" s="142"/>
      <c r="AG151" s="142"/>
    </row>
    <row r="152" spans="1:33" s="53" customFormat="1" ht="14.25" customHeight="1">
      <c r="A152" s="57">
        <v>94</v>
      </c>
      <c r="B152" s="60" t="s">
        <v>328</v>
      </c>
      <c r="C152" s="140" t="str">
        <f>VLOOKUP($A152,'Caractéristiques des enquêtes'!$A$2:$C$210,3,0)</f>
        <v>EMD</v>
      </c>
      <c r="D152" s="61">
        <v>2006</v>
      </c>
      <c r="E152" s="62">
        <v>228000</v>
      </c>
      <c r="F152" s="63">
        <v>16</v>
      </c>
      <c r="G152" s="116" t="s">
        <v>538</v>
      </c>
      <c r="H152" s="94">
        <f>VLOOKUP($A152,Mobilités!$A$3:$U$209,8,0)/VLOOKUP($A152,Mobilités!$A$3:$U$209,21,0)</f>
        <v>0.2955145118733509</v>
      </c>
      <c r="I152" s="94">
        <f>VLOOKUP($A152,Mobilités!$A$3:$U$209,9,0)/VLOOKUP($A152,Mobilités!$A$3:$U$209,21,0)</f>
        <v>0.010554089709762533</v>
      </c>
      <c r="J152" s="94">
        <f>VLOOKUP($A152,Mobilités!$A$3:$U$209,10,0)/VLOOKUP($A152,Mobilités!$A$3:$U$209,21,0)</f>
        <v>0.08970976253298153</v>
      </c>
      <c r="K152" s="94">
        <f>VLOOKUP($A152,Mobilités!$A$3:$U$209,11,0)/VLOOKUP($A152,Mobilités!$A$3:$U$209,21,0)</f>
        <v>0.002638522427440633</v>
      </c>
      <c r="L152" s="94">
        <f>VLOOKUP($A152,Mobilités!$A$3:$U$209,12,0)/VLOOKUP($A152,Mobilités!$A$3:$U$209,21,0)</f>
        <v>0.005277044854881266</v>
      </c>
      <c r="M152" s="94">
        <f>VLOOKUP($A152,Mobilités!$A$3:$U$209,13,0)/VLOOKUP($A152,Mobilités!$A$3:$U$209,21,0)</f>
        <v>0.44327176781002636</v>
      </c>
      <c r="N152" s="94">
        <f>VLOOKUP($A152,Mobilités!$A$3:$U$209,14,0)/VLOOKUP($A152,Mobilités!$A$3:$U$209,21,0)</f>
        <v>0.13720316622691292</v>
      </c>
      <c r="O152" s="94">
        <f>VLOOKUP($A152,Mobilités!$A$3:$U$209,15,0)/VLOOKUP($A152,Mobilités!$A$3:$U$209,21,0)</f>
        <v>0.015831134564643797</v>
      </c>
      <c r="P152" s="94">
        <f>VLOOKUP($A152,Mobilités!$A$3:$U$209,16,0)/VLOOKUP($A152,Mobilités!$A$3:$U$209,21,0)</f>
        <v>0.30606860158311344</v>
      </c>
      <c r="Q152" s="94">
        <f>VLOOKUP($A152,Mobilités!$A$3:$U$209,17,0)/VLOOKUP($A152,Mobilités!$A$3:$U$209,21,0)</f>
        <v>0.09234828496042216</v>
      </c>
      <c r="R152" s="94">
        <f>VLOOKUP($A152,Mobilités!$A$3:$U$209,18,0)/VLOOKUP($A152,Mobilités!$A$3:$U$209,21,0)</f>
        <v>0.5804749340369394</v>
      </c>
      <c r="S152" s="94">
        <f>VLOOKUP($A152,Mobilités!$A$3:$U$209,19,0)/VLOOKUP($A152,Mobilités!$A$3:$U$209,21,0)</f>
        <v>0.704485488126649</v>
      </c>
      <c r="T152" s="94">
        <f>VLOOKUP($A152,Mobilités!$A$3:$U$209,20,0)/VLOOKUP($A152,Mobilités!$A$3:$U$209,21,0)</f>
        <v>0.4195250659630607</v>
      </c>
      <c r="U152" s="142"/>
      <c r="V152" s="142"/>
      <c r="W152" s="142"/>
      <c r="X152" s="142"/>
      <c r="Y152" s="142"/>
      <c r="Z152" s="142"/>
      <c r="AA152" s="142"/>
      <c r="AB152" s="142"/>
      <c r="AC152" s="142"/>
      <c r="AD152" s="142"/>
      <c r="AE152" s="142"/>
      <c r="AF152" s="142"/>
      <c r="AG152" s="142"/>
    </row>
    <row r="153" spans="1:33" s="53" customFormat="1" ht="14.25" customHeight="1">
      <c r="A153" s="57">
        <v>204</v>
      </c>
      <c r="B153" s="195" t="s">
        <v>328</v>
      </c>
      <c r="C153" s="196" t="s">
        <v>542</v>
      </c>
      <c r="D153" s="197">
        <v>2021</v>
      </c>
      <c r="E153" s="198">
        <v>293500</v>
      </c>
      <c r="F153" s="199">
        <v>143</v>
      </c>
      <c r="G153" s="201" t="s">
        <v>538</v>
      </c>
      <c r="H153" s="94">
        <f>VLOOKUP($A153,Mobilités!$A$3:$U$209,8,0)/VLOOKUP($A153,Mobilités!$A$3:$U$209,21,0)</f>
        <v>0.36667945602591984</v>
      </c>
      <c r="I153" s="94">
        <f>VLOOKUP($A153,Mobilités!$A$3:$U$209,9,0)/VLOOKUP($A153,Mobilités!$A$3:$U$209,21,0)</f>
        <v>0.02577766409458442</v>
      </c>
      <c r="J153" s="94">
        <f>VLOOKUP($A153,Mobilités!$A$3:$U$209,10,0)/VLOOKUP($A153,Mobilités!$A$3:$U$209,21,0)</f>
        <v>0.07398218015944068</v>
      </c>
      <c r="K153" s="94">
        <f>VLOOKUP($A153,Mobilités!$A$3:$U$209,11,0)/VLOOKUP($A153,Mobilités!$A$3:$U$209,21,0)</f>
        <v>0.013869349590029986</v>
      </c>
      <c r="L153" s="94">
        <f>VLOOKUP($A153,Mobilités!$A$3:$U$209,12,0)/VLOOKUP($A153,Mobilités!$A$3:$U$209,21,0)</f>
        <v>0.004095437040826477</v>
      </c>
      <c r="M153" s="94">
        <f>VLOOKUP($A153,Mobilités!$A$3:$U$209,13,0)/VLOOKUP($A153,Mobilités!$A$3:$U$209,21,0)</f>
        <v>0.4020860865981726</v>
      </c>
      <c r="N153" s="94">
        <f>VLOOKUP($A153,Mobilités!$A$3:$U$209,14,0)/VLOOKUP($A153,Mobilités!$A$3:$U$209,21,0)</f>
        <v>0.10396043824871042</v>
      </c>
      <c r="O153" s="94">
        <f>VLOOKUP($A153,Mobilités!$A$3:$U$209,15,0)/VLOOKUP($A153,Mobilités!$A$3:$U$209,21,0)</f>
        <v>0.009549388242315727</v>
      </c>
      <c r="P153" s="94">
        <f>VLOOKUP($A153,Mobilités!$A$3:$U$209,16,0)/VLOOKUP($A153,Mobilités!$A$3:$U$209,21,0)</f>
        <v>0.3924571201205042</v>
      </c>
      <c r="Q153" s="94">
        <f>VLOOKUP($A153,Mobilités!$A$3:$U$209,17,0)/VLOOKUP($A153,Mobilités!$A$3:$U$209,21,0)</f>
        <v>0.08785152974947066</v>
      </c>
      <c r="R153" s="94">
        <f>VLOOKUP($A153,Mobilités!$A$3:$U$209,18,0)/VLOOKUP($A153,Mobilités!$A$3:$U$209,21,0)</f>
        <v>0.506046524846883</v>
      </c>
      <c r="S153" s="94">
        <f>VLOOKUP($A153,Mobilités!$A$3:$U$209,19,0)/VLOOKUP($A153,Mobilités!$A$3:$U$209,21,0)</f>
        <v>0.6333205439740802</v>
      </c>
      <c r="T153" s="94">
        <f>VLOOKUP($A153,Mobilités!$A$3:$U$209,20,0)/VLOOKUP($A153,Mobilités!$A$3:$U$209,21,0)</f>
        <v>0.4939534751531171</v>
      </c>
      <c r="U153" s="142"/>
      <c r="V153" s="142"/>
      <c r="W153" s="142"/>
      <c r="X153" s="142"/>
      <c r="Y153" s="142"/>
      <c r="Z153" s="142"/>
      <c r="AA153" s="142"/>
      <c r="AB153" s="142"/>
      <c r="AC153" s="142"/>
      <c r="AD153" s="142"/>
      <c r="AE153" s="142"/>
      <c r="AF153" s="142"/>
      <c r="AG153" s="142"/>
    </row>
    <row r="154" spans="1:33" s="53" customFormat="1" ht="14.25" customHeight="1">
      <c r="A154" s="57">
        <v>40</v>
      </c>
      <c r="B154" s="60" t="s">
        <v>331</v>
      </c>
      <c r="C154" s="140" t="str">
        <f>VLOOKUP($A154,'Caractéristiques des enquêtes'!$A$2:$C$210,3,0)</f>
        <v>EMD</v>
      </c>
      <c r="D154" s="61">
        <v>1991</v>
      </c>
      <c r="E154" s="62">
        <v>309000</v>
      </c>
      <c r="F154" s="63">
        <v>27</v>
      </c>
      <c r="G154" s="116" t="s">
        <v>538</v>
      </c>
      <c r="H154" s="94">
        <f>VLOOKUP($A154,Mobilités!$A$3:$U$209,8,0)/VLOOKUP($A154,Mobilités!$A$3:$U$209,21,0)</f>
        <v>0.27869805289160127</v>
      </c>
      <c r="I154" s="94">
        <f>VLOOKUP($A154,Mobilités!$A$3:$U$209,9,0)/VLOOKUP($A154,Mobilités!$A$3:$U$209,21,0)</f>
        <v>0.03400174367916304</v>
      </c>
      <c r="J154" s="94">
        <f>VLOOKUP($A154,Mobilités!$A$3:$U$209,10,0)/VLOOKUP($A154,Mobilités!$A$3:$U$209,21,0)</f>
        <v>0.10462074978204011</v>
      </c>
      <c r="K154" s="94">
        <f>VLOOKUP($A154,Mobilités!$A$3:$U$209,11,0)/VLOOKUP($A154,Mobilités!$A$3:$U$209,21,0)</f>
        <v>0.013077593722755014</v>
      </c>
      <c r="L154" s="94">
        <f>VLOOKUP($A154,Mobilités!$A$3:$U$209,12,0)/VLOOKUP($A154,Mobilités!$A$3:$U$209,21,0)</f>
        <v>0.011624527753560012</v>
      </c>
      <c r="M154" s="94">
        <f>VLOOKUP($A154,Mobilités!$A$3:$U$209,13,0)/VLOOKUP($A154,Mobilités!$A$3:$U$209,21,0)</f>
        <v>0.42197035745422845</v>
      </c>
      <c r="N154" s="94">
        <f>VLOOKUP($A154,Mobilités!$A$3:$U$209,14,0)/VLOOKUP($A154,Mobilités!$A$3:$U$209,21,0)</f>
        <v>0.12990409764603314</v>
      </c>
      <c r="O154" s="94">
        <f>VLOOKUP($A154,Mobilités!$A$3:$U$209,15,0)/VLOOKUP($A154,Mobilités!$A$3:$U$209,21,0)</f>
        <v>0.006102877070619007</v>
      </c>
      <c r="P154" s="94">
        <f>VLOOKUP($A154,Mobilités!$A$3:$U$209,16,0)/VLOOKUP($A154,Mobilités!$A$3:$U$209,21,0)</f>
        <v>0.31269979657076435</v>
      </c>
      <c r="Q154" s="94">
        <f>VLOOKUP($A154,Mobilités!$A$3:$U$209,17,0)/VLOOKUP($A154,Mobilités!$A$3:$U$209,21,0)</f>
        <v>0.11769834350479513</v>
      </c>
      <c r="R154" s="94">
        <f>VLOOKUP($A154,Mobilités!$A$3:$U$209,18,0)/VLOOKUP($A154,Mobilités!$A$3:$U$209,21,0)</f>
        <v>0.5518744551002616</v>
      </c>
      <c r="S154" s="94">
        <f>VLOOKUP($A154,Mobilités!$A$3:$U$209,19,0)/VLOOKUP($A154,Mobilités!$A$3:$U$209,21,0)</f>
        <v>0.7213019471083987</v>
      </c>
      <c r="T154" s="94">
        <f>VLOOKUP($A154,Mobilités!$A$3:$U$209,20,0)/VLOOKUP($A154,Mobilités!$A$3:$U$209,21,0)</f>
        <v>0.44812554489973844</v>
      </c>
      <c r="U154" s="142"/>
      <c r="V154" s="142"/>
      <c r="W154" s="142"/>
      <c r="X154" s="142"/>
      <c r="Y154" s="142"/>
      <c r="Z154" s="142"/>
      <c r="AA154" s="142"/>
      <c r="AB154" s="142"/>
      <c r="AC154" s="142"/>
      <c r="AD154" s="142"/>
      <c r="AE154" s="142"/>
      <c r="AF154" s="142"/>
      <c r="AG154" s="142"/>
    </row>
    <row r="155" spans="1:33" s="53" customFormat="1" ht="14.25" customHeight="1">
      <c r="A155" s="57">
        <v>69</v>
      </c>
      <c r="B155" s="60" t="s">
        <v>331</v>
      </c>
      <c r="C155" s="140" t="str">
        <f>VLOOKUP($A155,'Caractéristiques des enquêtes'!$A$2:$C$210,3,0)</f>
        <v>EMD</v>
      </c>
      <c r="D155" s="61">
        <v>2000</v>
      </c>
      <c r="E155" s="169">
        <v>352000</v>
      </c>
      <c r="F155" s="63">
        <v>36</v>
      </c>
      <c r="G155" s="167" t="s">
        <v>538</v>
      </c>
      <c r="H155" s="94">
        <f>VLOOKUP($A155,Mobilités!$A$3:$U$209,8,0)/VLOOKUP($A155,Mobilités!$A$3:$U$209,21,0)</f>
        <v>0.27799442896935933</v>
      </c>
      <c r="I155" s="94">
        <f>VLOOKUP($A155,Mobilités!$A$3:$U$209,9,0)/VLOOKUP($A155,Mobilités!$A$3:$U$209,21,0)</f>
        <v>0.03203342618384401</v>
      </c>
      <c r="J155" s="94">
        <f>VLOOKUP($A155,Mobilités!$A$3:$U$209,10,0)/VLOOKUP($A155,Mobilités!$A$3:$U$209,21,0)</f>
        <v>0.08746518105849582</v>
      </c>
      <c r="K155" s="94">
        <f>VLOOKUP($A155,Mobilités!$A$3:$U$209,11,0)/VLOOKUP($A155,Mobilités!$A$3:$U$209,21,0)</f>
        <v>0.011420612813370475</v>
      </c>
      <c r="L155" s="94">
        <f>VLOOKUP($A155,Mobilités!$A$3:$U$209,12,0)/VLOOKUP($A155,Mobilités!$A$3:$U$209,21,0)</f>
        <v>0.010584958217270195</v>
      </c>
      <c r="M155" s="94">
        <f>VLOOKUP($A155,Mobilités!$A$3:$U$209,13,0)/VLOOKUP($A155,Mobilités!$A$3:$U$209,21,0)</f>
        <v>0.45041782729805013</v>
      </c>
      <c r="N155" s="94">
        <f>VLOOKUP($A155,Mobilités!$A$3:$U$209,14,0)/VLOOKUP($A155,Mobilités!$A$3:$U$209,21,0)</f>
        <v>0.12590529247910864</v>
      </c>
      <c r="O155" s="94">
        <f>VLOOKUP($A155,Mobilités!$A$3:$U$209,15,0)/VLOOKUP($A155,Mobilités!$A$3:$U$209,21,0)</f>
        <v>0.004178272980501393</v>
      </c>
      <c r="P155" s="94">
        <f>VLOOKUP($A155,Mobilités!$A$3:$U$209,16,0)/VLOOKUP($A155,Mobilités!$A$3:$U$209,21,0)</f>
        <v>0.31002785515320336</v>
      </c>
      <c r="Q155" s="94">
        <f>VLOOKUP($A155,Mobilités!$A$3:$U$209,17,0)/VLOOKUP($A155,Mobilités!$A$3:$U$209,21,0)</f>
        <v>0.0988857938718663</v>
      </c>
      <c r="R155" s="94">
        <f>VLOOKUP($A155,Mobilités!$A$3:$U$209,18,0)/VLOOKUP($A155,Mobilités!$A$3:$U$209,21,0)</f>
        <v>0.5763231197771588</v>
      </c>
      <c r="S155" s="94">
        <f>VLOOKUP($A155,Mobilités!$A$3:$U$209,19,0)/VLOOKUP($A155,Mobilités!$A$3:$U$209,21,0)</f>
        <v>0.7220055710306409</v>
      </c>
      <c r="T155" s="94">
        <f>VLOOKUP($A155,Mobilités!$A$3:$U$209,20,0)/VLOOKUP($A155,Mobilités!$A$3:$U$209,21,0)</f>
        <v>0.42367688022284133</v>
      </c>
      <c r="U155" s="142"/>
      <c r="V155" s="142"/>
      <c r="W155" s="142"/>
      <c r="X155" s="142"/>
      <c r="Y155" s="142"/>
      <c r="Z155" s="142"/>
      <c r="AA155" s="142"/>
      <c r="AB155" s="142"/>
      <c r="AC155" s="142"/>
      <c r="AD155" s="142"/>
      <c r="AE155" s="142"/>
      <c r="AF155" s="142"/>
      <c r="AG155" s="142"/>
    </row>
    <row r="156" spans="1:33" s="53" customFormat="1" ht="14.25" customHeight="1">
      <c r="A156" s="57">
        <v>100</v>
      </c>
      <c r="B156" s="60" t="s">
        <v>336</v>
      </c>
      <c r="C156" s="140" t="str">
        <f>VLOOKUP($A156,'Caractéristiques des enquêtes'!$A$2:$C$210,3,0)</f>
        <v>EDGT</v>
      </c>
      <c r="D156" s="61">
        <v>2007</v>
      </c>
      <c r="E156" s="169">
        <v>392000</v>
      </c>
      <c r="F156" s="63">
        <v>37</v>
      </c>
      <c r="G156" s="167" t="s">
        <v>538</v>
      </c>
      <c r="H156" s="94">
        <f>VLOOKUP($A156,Mobilités!$A$3:$U$209,8,0)/VLOOKUP($A156,Mobilités!$A$3:$U$209,21,0)</f>
        <v>0.2819429778247096</v>
      </c>
      <c r="I156" s="94">
        <f>VLOOKUP($A156,Mobilités!$A$3:$U$209,9,0)/VLOOKUP($A156,Mobilités!$A$3:$U$209,21,0)</f>
        <v>0.04091869060190074</v>
      </c>
      <c r="J156" s="94">
        <f>VLOOKUP($A156,Mobilités!$A$3:$U$209,10,0)/VLOOKUP($A156,Mobilités!$A$3:$U$209,21,0)</f>
        <v>0.1148363252375924</v>
      </c>
      <c r="K156" s="94">
        <f>VLOOKUP($A156,Mobilités!$A$3:$U$209,11,0)/VLOOKUP($A156,Mobilités!$A$3:$U$209,21,0)</f>
        <v>0.010559662090813094</v>
      </c>
      <c r="L156" s="94">
        <f>VLOOKUP($A156,Mobilités!$A$3:$U$209,12,0)/VLOOKUP($A156,Mobilités!$A$3:$U$209,21,0)</f>
        <v>0.0055438225976768745</v>
      </c>
      <c r="M156" s="94">
        <f>VLOOKUP($A156,Mobilités!$A$3:$U$209,13,0)/VLOOKUP($A156,Mobilités!$A$3:$U$209,21,0)</f>
        <v>0.41657866948257655</v>
      </c>
      <c r="N156" s="94">
        <f>VLOOKUP($A156,Mobilités!$A$3:$U$209,14,0)/VLOOKUP($A156,Mobilités!$A$3:$U$209,21,0)</f>
        <v>0.12038014783526926</v>
      </c>
      <c r="O156" s="94">
        <f>VLOOKUP($A156,Mobilités!$A$3:$U$209,15,0)/VLOOKUP($A156,Mobilités!$A$3:$U$209,21,0)</f>
        <v>0.009239704329461458</v>
      </c>
      <c r="P156" s="94">
        <f>VLOOKUP($A156,Mobilités!$A$3:$U$209,16,0)/VLOOKUP($A156,Mobilités!$A$3:$U$209,21,0)</f>
        <v>0.32286166842661035</v>
      </c>
      <c r="Q156" s="94">
        <f>VLOOKUP($A156,Mobilités!$A$3:$U$209,17,0)/VLOOKUP($A156,Mobilités!$A$3:$U$209,21,0)</f>
        <v>0.12539598732840548</v>
      </c>
      <c r="R156" s="94">
        <f>VLOOKUP($A156,Mobilités!$A$3:$U$209,18,0)/VLOOKUP($A156,Mobilités!$A$3:$U$209,21,0)</f>
        <v>0.5369588173178459</v>
      </c>
      <c r="S156" s="94">
        <f>VLOOKUP($A156,Mobilités!$A$3:$U$209,19,0)/VLOOKUP($A156,Mobilités!$A$3:$U$209,21,0)</f>
        <v>0.7180570221752904</v>
      </c>
      <c r="T156" s="94">
        <f>VLOOKUP($A156,Mobilités!$A$3:$U$209,20,0)/VLOOKUP($A156,Mobilités!$A$3:$U$209,21,0)</f>
        <v>0.46304118268215416</v>
      </c>
      <c r="U156" s="142"/>
      <c r="V156" s="142"/>
      <c r="W156" s="142"/>
      <c r="X156" s="142"/>
      <c r="Y156" s="142"/>
      <c r="Z156" s="142"/>
      <c r="AA156" s="142"/>
      <c r="AB156" s="142"/>
      <c r="AC156" s="142"/>
      <c r="AD156" s="142"/>
      <c r="AE156" s="142"/>
      <c r="AF156" s="142"/>
      <c r="AG156" s="142"/>
    </row>
    <row r="157" spans="1:33" s="53" customFormat="1" ht="14.25" customHeight="1">
      <c r="A157" s="57">
        <v>194</v>
      </c>
      <c r="B157" s="60" t="s">
        <v>552</v>
      </c>
      <c r="C157" s="140" t="str">
        <f>VLOOKUP($A157,'Caractéristiques des enquêtes'!$A$2:$C$210,3,0)</f>
        <v>EMC²</v>
      </c>
      <c r="D157" s="61">
        <v>2018</v>
      </c>
      <c r="E157" s="169">
        <v>1077000</v>
      </c>
      <c r="F157" s="63">
        <v>393</v>
      </c>
      <c r="G157" s="167" t="s">
        <v>538</v>
      </c>
      <c r="H157" s="94">
        <f>VLOOKUP($A157,Mobilités!$A$3:$U$209,8,0)/VLOOKUP($A157,Mobilités!$A$3:$U$209,21,0)</f>
        <v>0.29285306135650596</v>
      </c>
      <c r="I157" s="94">
        <f>VLOOKUP($A157,Mobilités!$A$3:$U$209,9,0)/VLOOKUP($A157,Mobilités!$A$3:$U$209,21,0)</f>
        <v>0.021093657348010306</v>
      </c>
      <c r="J157" s="94">
        <f>VLOOKUP($A157,Mobilités!$A$3:$U$209,10,0)/VLOOKUP($A157,Mobilités!$A$3:$U$209,21,0)</f>
        <v>0.05861805009002405</v>
      </c>
      <c r="K157" s="94">
        <f>VLOOKUP($A157,Mobilités!$A$3:$U$209,11,0)/VLOOKUP($A157,Mobilités!$A$3:$U$209,21,0)</f>
        <v>0.024031567712095567</v>
      </c>
      <c r="L157" s="94">
        <f>VLOOKUP($A157,Mobilités!$A$3:$U$209,12,0)/VLOOKUP($A157,Mobilités!$A$3:$U$209,21,0)</f>
        <v>0.005107651504533546</v>
      </c>
      <c r="M157" s="94">
        <f>VLOOKUP($A157,Mobilités!$A$3:$U$209,13,0)/VLOOKUP($A157,Mobilités!$A$3:$U$209,21,0)</f>
        <v>0.46401733636647874</v>
      </c>
      <c r="N157" s="94">
        <f>VLOOKUP($A157,Mobilités!$A$3:$U$209,14,0)/VLOOKUP($A157,Mobilités!$A$3:$U$209,21,0)</f>
        <v>0.11904197168824729</v>
      </c>
      <c r="O157" s="94">
        <f>VLOOKUP($A157,Mobilités!$A$3:$U$209,15,0)/VLOOKUP($A157,Mobilités!$A$3:$U$209,21,0)</f>
        <v>0.015236703934104557</v>
      </c>
      <c r="P157" s="94">
        <f>VLOOKUP($A157,Mobilités!$A$3:$U$209,16,0)/VLOOKUP($A157,Mobilités!$A$3:$U$209,21,0)</f>
        <v>0.3139467187045163</v>
      </c>
      <c r="Q157" s="94">
        <f>VLOOKUP($A157,Mobilités!$A$3:$U$209,17,0)/VLOOKUP($A157,Mobilités!$A$3:$U$209,21,0)</f>
        <v>0.08264961780211962</v>
      </c>
      <c r="R157" s="94">
        <f>VLOOKUP($A157,Mobilités!$A$3:$U$209,18,0)/VLOOKUP($A157,Mobilités!$A$3:$U$209,21,0)</f>
        <v>0.5830593080547259</v>
      </c>
      <c r="S157" s="94">
        <f>VLOOKUP($A157,Mobilités!$A$3:$U$209,19,0)/VLOOKUP($A157,Mobilités!$A$3:$U$209,21,0)</f>
        <v>0.7071469386434941</v>
      </c>
      <c r="T157" s="94">
        <f>VLOOKUP($A157,Mobilités!$A$3:$U$209,20,0)/VLOOKUP($A157,Mobilités!$A$3:$U$209,21,0)</f>
        <v>0.416940691945274</v>
      </c>
      <c r="U157" s="142"/>
      <c r="V157" s="142"/>
      <c r="W157" s="142"/>
      <c r="X157" s="142"/>
      <c r="Y157" s="142"/>
      <c r="Z157" s="142"/>
      <c r="AA157" s="142"/>
      <c r="AB157" s="142"/>
      <c r="AC157" s="142"/>
      <c r="AD157" s="142"/>
      <c r="AE157" s="142"/>
      <c r="AF157" s="142"/>
      <c r="AG157" s="142"/>
    </row>
    <row r="158" spans="1:33" s="53" customFormat="1" ht="14.25" customHeight="1">
      <c r="A158" s="57">
        <v>198</v>
      </c>
      <c r="B158" s="60" t="s">
        <v>572</v>
      </c>
      <c r="C158" s="140" t="s">
        <v>542</v>
      </c>
      <c r="D158" s="61">
        <v>2020</v>
      </c>
      <c r="E158" s="169">
        <v>60400</v>
      </c>
      <c r="F158" s="63">
        <v>12</v>
      </c>
      <c r="G158" s="167" t="s">
        <v>538</v>
      </c>
      <c r="H158" s="94">
        <f>VLOOKUP($A158,Mobilités!$A$3:$U$209,8,0)/VLOOKUP($A158,Mobilités!$A$3:$U$209,21,0)</f>
        <v>0.28587458386176284</v>
      </c>
      <c r="I158" s="94">
        <f>VLOOKUP($A158,Mobilités!$A$3:$U$209,9,0)/VLOOKUP($A158,Mobilités!$A$3:$U$209,21,0)</f>
        <v>0.010430703075459735</v>
      </c>
      <c r="J158" s="94">
        <f>VLOOKUP($A158,Mobilités!$A$3:$U$209,10,0)/VLOOKUP($A158,Mobilités!$A$3:$U$209,21,0)</f>
        <v>0.03559963538363982</v>
      </c>
      <c r="K158" s="94">
        <f>VLOOKUP($A158,Mobilités!$A$3:$U$209,11,0)/VLOOKUP($A158,Mobilités!$A$3:$U$209,21,0)</f>
        <v>0.003901295973367153</v>
      </c>
      <c r="L158" s="94">
        <f>VLOOKUP($A158,Mobilités!$A$3:$U$209,12,0)/VLOOKUP($A158,Mobilités!$A$3:$U$209,21,0)</f>
        <v>0.005006043912492073</v>
      </c>
      <c r="M158" s="94">
        <f>VLOOKUP($A158,Mobilités!$A$3:$U$209,13,0)/VLOOKUP($A158,Mobilités!$A$3:$U$209,21,0)</f>
        <v>0.5194222614140773</v>
      </c>
      <c r="N158" s="94">
        <f>VLOOKUP($A158,Mobilités!$A$3:$U$209,14,0)/VLOOKUP($A158,Mobilités!$A$3:$U$209,21,0)</f>
        <v>0.13075162492073558</v>
      </c>
      <c r="O158" s="94">
        <f>VLOOKUP($A158,Mobilités!$A$3:$U$209,15,0)/VLOOKUP($A158,Mobilités!$A$3:$U$209,21,0)</f>
        <v>0.00901385145846544</v>
      </c>
      <c r="P158" s="94">
        <f>VLOOKUP($A158,Mobilités!$A$3:$U$209,16,0)/VLOOKUP($A158,Mobilités!$A$3:$U$209,21,0)</f>
        <v>0.2963052869372226</v>
      </c>
      <c r="Q158" s="94">
        <f>VLOOKUP($A158,Mobilités!$A$3:$U$209,17,0)/VLOOKUP($A158,Mobilités!$A$3:$U$209,21,0)</f>
        <v>0.039500931357006976</v>
      </c>
      <c r="R158" s="94">
        <f>VLOOKUP($A158,Mobilités!$A$3:$U$209,18,0)/VLOOKUP($A158,Mobilités!$A$3:$U$209,21,0)</f>
        <v>0.6501738863348129</v>
      </c>
      <c r="S158" s="94">
        <f>VLOOKUP($A158,Mobilités!$A$3:$U$209,19,0)/VLOOKUP($A158,Mobilités!$A$3:$U$209,21,0)</f>
        <v>0.7141254161382371</v>
      </c>
      <c r="T158" s="94">
        <f>VLOOKUP($A158,Mobilités!$A$3:$U$209,20,0)/VLOOKUP($A158,Mobilités!$A$3:$U$209,21,0)</f>
        <v>0.34982611366518707</v>
      </c>
      <c r="U158" s="142"/>
      <c r="V158" s="142"/>
      <c r="W158" s="142"/>
      <c r="X158" s="142"/>
      <c r="Y158" s="142"/>
      <c r="Z158" s="142"/>
      <c r="AA158" s="142"/>
      <c r="AB158" s="142"/>
      <c r="AC158" s="142"/>
      <c r="AD158" s="142"/>
      <c r="AE158" s="142"/>
      <c r="AF158" s="142"/>
      <c r="AG158" s="142"/>
    </row>
    <row r="159" spans="1:33" s="53" customFormat="1" ht="14.25" customHeight="1">
      <c r="A159" s="57">
        <v>49</v>
      </c>
      <c r="B159" s="60" t="s">
        <v>339</v>
      </c>
      <c r="C159" s="140" t="str">
        <f>VLOOKUP($A159,'Caractéristiques des enquêtes'!$A$2:$C$210,3,0)</f>
        <v>EMD</v>
      </c>
      <c r="D159" s="61">
        <v>1996</v>
      </c>
      <c r="E159" s="169">
        <v>382000</v>
      </c>
      <c r="F159" s="63">
        <v>33</v>
      </c>
      <c r="G159" s="167" t="s">
        <v>538</v>
      </c>
      <c r="H159" s="94">
        <f>VLOOKUP($A159,Mobilités!$A$3:$U$209,8,0)/VLOOKUP($A159,Mobilités!$A$3:$U$209,21,0)</f>
        <v>0.29550132314025285</v>
      </c>
      <c r="I159" s="94">
        <f>VLOOKUP($A159,Mobilités!$A$3:$U$209,9,0)/VLOOKUP($A159,Mobilités!$A$3:$U$209,21,0)</f>
        <v>0.007350779182593355</v>
      </c>
      <c r="J159" s="94">
        <f>VLOOKUP($A159,Mobilités!$A$3:$U$209,10,0)/VLOOKUP($A159,Mobilités!$A$3:$U$209,21,0)</f>
        <v>0.08526903851808292</v>
      </c>
      <c r="K159" s="94">
        <f>VLOOKUP($A159,Mobilités!$A$3:$U$209,11,0)/VLOOKUP($A159,Mobilités!$A$3:$U$209,21,0)</f>
        <v>0.008232872684504558</v>
      </c>
      <c r="L159" s="94">
        <f>VLOOKUP($A159,Mobilités!$A$3:$U$209,12,0)/VLOOKUP($A159,Mobilités!$A$3:$U$209,21,0)</f>
        <v>0.012643340194060571</v>
      </c>
      <c r="M159" s="94">
        <f>VLOOKUP($A159,Mobilités!$A$3:$U$209,13,0)/VLOOKUP($A159,Mobilités!$A$3:$U$209,21,0)</f>
        <v>0.44163481329020876</v>
      </c>
      <c r="N159" s="94">
        <f>VLOOKUP($A159,Mobilités!$A$3:$U$209,14,0)/VLOOKUP($A159,Mobilités!$A$3:$U$209,21,0)</f>
        <v>0.14407527197882977</v>
      </c>
      <c r="O159" s="94">
        <f>VLOOKUP($A159,Mobilités!$A$3:$U$209,15,0)/VLOOKUP($A159,Mobilités!$A$3:$U$209,21,0)</f>
        <v>0.0052925610114672155</v>
      </c>
      <c r="P159" s="94">
        <f>VLOOKUP($A159,Mobilités!$A$3:$U$209,16,0)/VLOOKUP($A159,Mobilités!$A$3:$U$209,21,0)</f>
        <v>0.30285210232284626</v>
      </c>
      <c r="Q159" s="94">
        <f>VLOOKUP($A159,Mobilités!$A$3:$U$209,17,0)/VLOOKUP($A159,Mobilités!$A$3:$U$209,21,0)</f>
        <v>0.09350191120258748</v>
      </c>
      <c r="R159" s="94">
        <f>VLOOKUP($A159,Mobilités!$A$3:$U$209,18,0)/VLOOKUP($A159,Mobilités!$A$3:$U$209,21,0)</f>
        <v>0.5857100852690386</v>
      </c>
      <c r="S159" s="94">
        <f>VLOOKUP($A159,Mobilités!$A$3:$U$209,19,0)/VLOOKUP($A159,Mobilités!$A$3:$U$209,21,0)</f>
        <v>0.7044986768597471</v>
      </c>
      <c r="T159" s="94">
        <f>VLOOKUP($A159,Mobilités!$A$3:$U$209,20,0)/VLOOKUP($A159,Mobilités!$A$3:$U$209,21,0)</f>
        <v>0.41428991473096144</v>
      </c>
      <c r="U159" s="142"/>
      <c r="V159" s="142"/>
      <c r="W159" s="142"/>
      <c r="X159" s="142"/>
      <c r="Y159" s="142"/>
      <c r="Z159" s="142"/>
      <c r="AA159" s="142"/>
      <c r="AB159" s="142"/>
      <c r="AC159" s="142"/>
      <c r="AD159" s="142"/>
      <c r="AE159" s="142"/>
      <c r="AF159" s="142"/>
      <c r="AG159" s="142"/>
    </row>
    <row r="160" spans="1:33" s="53" customFormat="1" ht="14.25" customHeight="1">
      <c r="A160" s="57">
        <v>102</v>
      </c>
      <c r="B160" s="60" t="s">
        <v>342</v>
      </c>
      <c r="C160" s="140" t="str">
        <f>VLOOKUP($A160,'Caractéristiques des enquêtes'!$A$2:$C$210,3,0)</f>
        <v>EMD</v>
      </c>
      <c r="D160" s="61">
        <v>2007</v>
      </c>
      <c r="E160" s="169">
        <v>663000</v>
      </c>
      <c r="F160" s="63">
        <v>256</v>
      </c>
      <c r="G160" s="167" t="s">
        <v>538</v>
      </c>
      <c r="H160" s="94">
        <f>VLOOKUP($A160,Mobilités!$A$3:$U$209,8,0)/VLOOKUP($A160,Mobilités!$A$3:$U$209,21,0)</f>
        <v>0.2570621468926554</v>
      </c>
      <c r="I160" s="94">
        <f>VLOOKUP($A160,Mobilités!$A$3:$U$209,9,0)/VLOOKUP($A160,Mobilités!$A$3:$U$209,21,0)</f>
        <v>0.011299435028248588</v>
      </c>
      <c r="J160" s="94">
        <f>VLOOKUP($A160,Mobilités!$A$3:$U$209,10,0)/VLOOKUP($A160,Mobilités!$A$3:$U$209,21,0)</f>
        <v>0.06497175141242938</v>
      </c>
      <c r="K160" s="94">
        <f>VLOOKUP($A160,Mobilités!$A$3:$U$209,11,0)/VLOOKUP($A160,Mobilités!$A$3:$U$209,21,0)</f>
        <v>0.01694915254237288</v>
      </c>
      <c r="L160" s="94">
        <f>VLOOKUP($A160,Mobilités!$A$3:$U$209,12,0)/VLOOKUP($A160,Mobilités!$A$3:$U$209,21,0)</f>
        <v>0.00847457627118644</v>
      </c>
      <c r="M160" s="94">
        <f>VLOOKUP($A160,Mobilités!$A$3:$U$209,13,0)/VLOOKUP($A160,Mobilités!$A$3:$U$209,21,0)</f>
        <v>0.46892655367231634</v>
      </c>
      <c r="N160" s="94">
        <f>VLOOKUP($A160,Mobilités!$A$3:$U$209,14,0)/VLOOKUP($A160,Mobilités!$A$3:$U$209,21,0)</f>
        <v>0.1553672316384181</v>
      </c>
      <c r="O160" s="94">
        <f>VLOOKUP($A160,Mobilités!$A$3:$U$209,15,0)/VLOOKUP($A160,Mobilités!$A$3:$U$209,21,0)</f>
        <v>0.01694915254237288</v>
      </c>
      <c r="P160" s="94">
        <f>VLOOKUP($A160,Mobilités!$A$3:$U$209,16,0)/VLOOKUP($A160,Mobilités!$A$3:$U$209,21,0)</f>
        <v>0.2683615819209039</v>
      </c>
      <c r="Q160" s="94">
        <f>VLOOKUP($A160,Mobilités!$A$3:$U$209,17,0)/VLOOKUP($A160,Mobilités!$A$3:$U$209,21,0)</f>
        <v>0.08192090395480225</v>
      </c>
      <c r="R160" s="94">
        <f>VLOOKUP($A160,Mobilités!$A$3:$U$209,18,0)/VLOOKUP($A160,Mobilités!$A$3:$U$209,21,0)</f>
        <v>0.6242937853107344</v>
      </c>
      <c r="S160" s="94">
        <f>VLOOKUP($A160,Mobilités!$A$3:$U$209,19,0)/VLOOKUP($A160,Mobilités!$A$3:$U$209,21,0)</f>
        <v>0.7429378531073446</v>
      </c>
      <c r="T160" s="94">
        <f>VLOOKUP($A160,Mobilités!$A$3:$U$209,20,0)/VLOOKUP($A160,Mobilités!$A$3:$U$209,21,0)</f>
        <v>0.37570621468926557</v>
      </c>
      <c r="U160" s="142"/>
      <c r="V160" s="142"/>
      <c r="W160" s="142"/>
      <c r="X160" s="142"/>
      <c r="Y160" s="142"/>
      <c r="Z160" s="142"/>
      <c r="AA160" s="142"/>
      <c r="AB160" s="142"/>
      <c r="AC160" s="142"/>
      <c r="AD160" s="142"/>
      <c r="AE160" s="142"/>
      <c r="AF160" s="142"/>
      <c r="AG160" s="142"/>
    </row>
    <row r="161" spans="1:33" s="53" customFormat="1" ht="14.25" customHeight="1">
      <c r="A161" s="57">
        <v>101</v>
      </c>
      <c r="B161" s="60" t="s">
        <v>344</v>
      </c>
      <c r="C161" s="140" t="str">
        <f>VLOOKUP($A161,'Caractéristiques des enquêtes'!$A$2:$C$210,3,0)</f>
        <v>EMD</v>
      </c>
      <c r="D161" s="61">
        <v>2007</v>
      </c>
      <c r="E161" s="169">
        <v>396000</v>
      </c>
      <c r="F161" s="63">
        <v>45</v>
      </c>
      <c r="G161" s="167" t="s">
        <v>538</v>
      </c>
      <c r="H161" s="94">
        <f>VLOOKUP($A161,Mobilités!$A$3:$U$209,8,0)/VLOOKUP($A161,Mobilités!$A$3:$U$209,21,0)</f>
        <v>0.30971946727118166</v>
      </c>
      <c r="I161" s="94">
        <f>VLOOKUP($A161,Mobilités!$A$3:$U$209,9,0)/VLOOKUP($A161,Mobilités!$A$3:$U$209,21,0)</f>
        <v>0.010767922924341172</v>
      </c>
      <c r="J161" s="94">
        <f>VLOOKUP($A161,Mobilités!$A$3:$U$209,10,0)/VLOOKUP($A161,Mobilités!$A$3:$U$209,21,0)</f>
        <v>0.09691130631907056</v>
      </c>
      <c r="K161" s="94">
        <f>VLOOKUP($A161,Mobilités!$A$3:$U$209,11,0)/VLOOKUP($A161,Mobilités!$A$3:$U$209,21,0)</f>
        <v>0.0076508926041371494</v>
      </c>
      <c r="L161" s="94">
        <f>VLOOKUP($A161,Mobilités!$A$3:$U$209,12,0)/VLOOKUP($A161,Mobilités!$A$3:$U$209,21,0)</f>
        <v>0.00821762538962879</v>
      </c>
      <c r="M161" s="94">
        <f>VLOOKUP($A161,Mobilités!$A$3:$U$209,13,0)/VLOOKUP($A161,Mobilités!$A$3:$U$209,21,0)</f>
        <v>0.41711533012184754</v>
      </c>
      <c r="N161" s="94">
        <f>VLOOKUP($A161,Mobilités!$A$3:$U$209,14,0)/VLOOKUP($A161,Mobilités!$A$3:$U$209,21,0)</f>
        <v>0.1379994332672145</v>
      </c>
      <c r="O161" s="94">
        <f>VLOOKUP($A161,Mobilités!$A$3:$U$209,15,0)/VLOOKUP($A161,Mobilités!$A$3:$U$209,21,0)</f>
        <v>0.011618022102578635</v>
      </c>
      <c r="P161" s="94">
        <f>VLOOKUP($A161,Mobilités!$A$3:$U$209,16,0)/VLOOKUP($A161,Mobilités!$A$3:$U$209,21,0)</f>
        <v>0.3204873901955228</v>
      </c>
      <c r="Q161" s="94">
        <f>VLOOKUP($A161,Mobilités!$A$3:$U$209,17,0)/VLOOKUP($A161,Mobilités!$A$3:$U$209,21,0)</f>
        <v>0.10456219892320773</v>
      </c>
      <c r="R161" s="94">
        <f>VLOOKUP($A161,Mobilités!$A$3:$U$209,18,0)/VLOOKUP($A161,Mobilités!$A$3:$U$209,21,0)</f>
        <v>0.5551147633890621</v>
      </c>
      <c r="S161" s="94">
        <f>VLOOKUP($A161,Mobilités!$A$3:$U$209,19,0)/VLOOKUP($A161,Mobilités!$A$3:$U$209,21,0)</f>
        <v>0.6902805327288184</v>
      </c>
      <c r="T161" s="94">
        <f>VLOOKUP($A161,Mobilités!$A$3:$U$209,20,0)/VLOOKUP($A161,Mobilités!$A$3:$U$209,21,0)</f>
        <v>0.444885236610938</v>
      </c>
      <c r="U161" s="142"/>
      <c r="V161" s="142"/>
      <c r="W161" s="142"/>
      <c r="X161" s="142"/>
      <c r="Y161" s="142"/>
      <c r="Z161" s="142"/>
      <c r="AA161" s="142"/>
      <c r="AB161" s="142"/>
      <c r="AC161" s="142"/>
      <c r="AD161" s="142"/>
      <c r="AE161" s="142"/>
      <c r="AF161" s="142"/>
      <c r="AG161" s="142"/>
    </row>
    <row r="162" spans="1:33" s="53" customFormat="1" ht="14.25" customHeight="1">
      <c r="A162" s="57">
        <v>180</v>
      </c>
      <c r="B162" s="60" t="s">
        <v>522</v>
      </c>
      <c r="C162" s="140" t="str">
        <f>VLOOKUP($A162,'Caractéristiques des enquêtes'!$A$2:$C$210,3,0)</f>
        <v>EMD</v>
      </c>
      <c r="D162" s="61">
        <v>2017</v>
      </c>
      <c r="E162" s="169">
        <v>387700</v>
      </c>
      <c r="F162" s="63">
        <v>33</v>
      </c>
      <c r="G162" s="167" t="s">
        <v>538</v>
      </c>
      <c r="H162" s="94">
        <f>VLOOKUP($A162,Mobilités!$A$3:$U$209,8,0)/VLOOKUP($A162,Mobilités!$A$3:$U$209,21,0)</f>
        <v>0.3151869764482722</v>
      </c>
      <c r="I162" s="94">
        <f>VLOOKUP($A162,Mobilités!$A$3:$U$209,9,0)/VLOOKUP($A162,Mobilités!$A$3:$U$209,21,0)</f>
        <v>0.009711847732601293</v>
      </c>
      <c r="J162" s="94">
        <f>VLOOKUP($A162,Mobilités!$A$3:$U$209,10,0)/VLOOKUP($A162,Mobilités!$A$3:$U$209,21,0)</f>
        <v>0.11724392355997502</v>
      </c>
      <c r="K162" s="94">
        <f>VLOOKUP($A162,Mobilités!$A$3:$U$209,11,0)/VLOOKUP($A162,Mobilités!$A$3:$U$209,21,0)</f>
        <v>0.00644093806331515</v>
      </c>
      <c r="L162" s="94">
        <f>VLOOKUP($A162,Mobilités!$A$3:$U$209,12,0)/VLOOKUP($A162,Mobilités!$A$3:$U$209,21,0)</f>
        <v>0.006337847709037784</v>
      </c>
      <c r="M162" s="94">
        <f>VLOOKUP($A162,Mobilités!$A$3:$U$209,13,0)/VLOOKUP($A162,Mobilités!$A$3:$U$209,21,0)</f>
        <v>0.4084204201373753</v>
      </c>
      <c r="N162" s="94">
        <f>VLOOKUP($A162,Mobilités!$A$3:$U$209,14,0)/VLOOKUP($A162,Mobilités!$A$3:$U$209,21,0)</f>
        <v>0.12343155389563722</v>
      </c>
      <c r="O162" s="94">
        <f>VLOOKUP($A162,Mobilités!$A$3:$U$209,15,0)/VLOOKUP($A162,Mobilités!$A$3:$U$209,21,0)</f>
        <v>0.013226492453786067</v>
      </c>
      <c r="P162" s="94">
        <f>VLOOKUP($A162,Mobilités!$A$3:$U$209,16,0)/VLOOKUP($A162,Mobilités!$A$3:$U$209,21,0)</f>
        <v>0.32489882418087346</v>
      </c>
      <c r="Q162" s="94">
        <f>VLOOKUP($A162,Mobilités!$A$3:$U$209,17,0)/VLOOKUP($A162,Mobilités!$A$3:$U$209,21,0)</f>
        <v>0.12368486162329018</v>
      </c>
      <c r="R162" s="94">
        <f>VLOOKUP($A162,Mobilités!$A$3:$U$209,18,0)/VLOOKUP($A162,Mobilités!$A$3:$U$209,21,0)</f>
        <v>0.5318519740330125</v>
      </c>
      <c r="S162" s="94">
        <f>VLOOKUP($A162,Mobilités!$A$3:$U$209,19,0)/VLOOKUP($A162,Mobilités!$A$3:$U$209,21,0)</f>
        <v>0.6848130235517278</v>
      </c>
      <c r="T162" s="94">
        <f>VLOOKUP($A162,Mobilités!$A$3:$U$209,20,0)/VLOOKUP($A162,Mobilités!$A$3:$U$209,21,0)</f>
        <v>0.46814802596698746</v>
      </c>
      <c r="U162" s="142"/>
      <c r="V162" s="142"/>
      <c r="W162" s="142"/>
      <c r="X162" s="142"/>
      <c r="Y162" s="142"/>
      <c r="Z162" s="142"/>
      <c r="AA162" s="142"/>
      <c r="AB162" s="142"/>
      <c r="AC162" s="142"/>
      <c r="AD162" s="142"/>
      <c r="AE162" s="142"/>
      <c r="AF162" s="142"/>
      <c r="AG162" s="142"/>
    </row>
    <row r="163" spans="1:33" s="53" customFormat="1" ht="14.25" customHeight="1">
      <c r="A163" s="57">
        <v>179</v>
      </c>
      <c r="B163" s="60" t="s">
        <v>342</v>
      </c>
      <c r="C163" s="140" t="str">
        <f>VLOOKUP($A163,'Caractéristiques des enquêtes'!$A$2:$C$210,3,0)</f>
        <v>EMD</v>
      </c>
      <c r="D163" s="61">
        <v>2017</v>
      </c>
      <c r="E163" s="169">
        <v>403800</v>
      </c>
      <c r="F163" s="63">
        <v>45</v>
      </c>
      <c r="G163" s="167" t="s">
        <v>538</v>
      </c>
      <c r="H163" s="94">
        <f>VLOOKUP($A163,Mobilités!$A$3:$U$209,8,0)/VLOOKUP($A163,Mobilités!$A$3:$U$209,21,0)</f>
        <v>0.3065254722381225</v>
      </c>
      <c r="I163" s="94">
        <f>VLOOKUP($A163,Mobilités!$A$3:$U$209,9,0)/VLOOKUP($A163,Mobilités!$A$3:$U$209,21,0)</f>
        <v>0.00973096737263881</v>
      </c>
      <c r="J163" s="94">
        <f>VLOOKUP($A163,Mobilités!$A$3:$U$209,10,0)/VLOOKUP($A163,Mobilités!$A$3:$U$209,21,0)</f>
        <v>0.11448196908986837</v>
      </c>
      <c r="K163" s="94">
        <f>VLOOKUP($A163,Mobilités!$A$3:$U$209,11,0)/VLOOKUP($A163,Mobilités!$A$3:$U$209,21,0)</f>
        <v>0.006868918145392101</v>
      </c>
      <c r="L163" s="94">
        <f>VLOOKUP($A163,Mobilités!$A$3:$U$209,12,0)/VLOOKUP($A163,Mobilités!$A$3:$U$209,21,0)</f>
        <v>0.006296508299942759</v>
      </c>
      <c r="M163" s="94">
        <f>VLOOKUP($A163,Mobilités!$A$3:$U$209,13,0)/VLOOKUP($A163,Mobilités!$A$3:$U$209,21,0)</f>
        <v>0.4184315970234688</v>
      </c>
      <c r="N163" s="94">
        <f>VLOOKUP($A163,Mobilités!$A$3:$U$209,14,0)/VLOOKUP($A163,Mobilités!$A$3:$U$209,21,0)</f>
        <v>0.12449914138523184</v>
      </c>
      <c r="O163" s="94">
        <f>VLOOKUP($A163,Mobilités!$A$3:$U$209,15,0)/VLOOKUP($A163,Mobilités!$A$3:$U$209,21,0)</f>
        <v>0.01316542644533486</v>
      </c>
      <c r="P163" s="94">
        <f>VLOOKUP($A163,Mobilités!$A$3:$U$209,16,0)/VLOOKUP($A163,Mobilités!$A$3:$U$209,21,0)</f>
        <v>0.31625643961076133</v>
      </c>
      <c r="Q163" s="94">
        <f>VLOOKUP($A163,Mobilités!$A$3:$U$209,17,0)/VLOOKUP($A163,Mobilités!$A$3:$U$209,21,0)</f>
        <v>0.12135088723526047</v>
      </c>
      <c r="R163" s="94">
        <f>VLOOKUP($A163,Mobilités!$A$3:$U$209,18,0)/VLOOKUP($A163,Mobilités!$A$3:$U$209,21,0)</f>
        <v>0.5429307384087007</v>
      </c>
      <c r="S163" s="94">
        <f>VLOOKUP($A163,Mobilités!$A$3:$U$209,19,0)/VLOOKUP($A163,Mobilités!$A$3:$U$209,21,0)</f>
        <v>0.6934745277618776</v>
      </c>
      <c r="T163" s="94">
        <f>VLOOKUP($A163,Mobilités!$A$3:$U$209,20,0)/VLOOKUP($A163,Mobilités!$A$3:$U$209,21,0)</f>
        <v>0.45706926159129935</v>
      </c>
      <c r="U163" s="142"/>
      <c r="V163" s="142"/>
      <c r="W163" s="142"/>
      <c r="X163" s="142"/>
      <c r="Y163" s="142"/>
      <c r="Z163" s="142"/>
      <c r="AA163" s="142"/>
      <c r="AB163" s="142"/>
      <c r="AC163" s="142"/>
      <c r="AD163" s="142"/>
      <c r="AE163" s="142"/>
      <c r="AF163" s="142"/>
      <c r="AG163" s="142"/>
    </row>
    <row r="164" spans="1:33" s="53" customFormat="1" ht="14.25" customHeight="1">
      <c r="A164" s="57">
        <v>178</v>
      </c>
      <c r="B164" s="60" t="s">
        <v>521</v>
      </c>
      <c r="C164" s="140" t="str">
        <f>VLOOKUP($A164,'Caractéristiques des enquêtes'!$A$2:$C$210,3,0)</f>
        <v>EMD</v>
      </c>
      <c r="D164" s="61">
        <v>2017</v>
      </c>
      <c r="E164" s="169">
        <v>672000</v>
      </c>
      <c r="F164" s="63">
        <v>256</v>
      </c>
      <c r="G164" s="167" t="s">
        <v>538</v>
      </c>
      <c r="H164" s="94">
        <f>VLOOKUP($A164,Mobilités!$A$3:$U$209,8,0)/VLOOKUP($A164,Mobilités!$A$3:$U$209,21,0)</f>
        <v>0.2538560656613717</v>
      </c>
      <c r="I164" s="94">
        <f>VLOOKUP($A164,Mobilités!$A$3:$U$209,9,0)/VLOOKUP($A164,Mobilités!$A$3:$U$209,21,0)</f>
        <v>0.008169502367141937</v>
      </c>
      <c r="J164" s="94">
        <f>VLOOKUP($A164,Mobilités!$A$3:$U$209,10,0)/VLOOKUP($A164,Mobilités!$A$3:$U$209,21,0)</f>
        <v>0.08432254902864042</v>
      </c>
      <c r="K164" s="94">
        <f>VLOOKUP($A164,Mobilités!$A$3:$U$209,11,0)/VLOOKUP($A164,Mobilités!$A$3:$U$209,21,0)</f>
        <v>0.013677258809712147</v>
      </c>
      <c r="L164" s="94">
        <f>VLOOKUP($A164,Mobilités!$A$3:$U$209,12,0)/VLOOKUP($A164,Mobilités!$A$3:$U$209,21,0)</f>
        <v>0.005140104706161588</v>
      </c>
      <c r="M164" s="94">
        <f>VLOOKUP($A164,Mobilités!$A$3:$U$209,13,0)/VLOOKUP($A164,Mobilités!$A$3:$U$209,21,0)</f>
        <v>0.4769039687522348</v>
      </c>
      <c r="N164" s="94">
        <f>VLOOKUP($A164,Mobilités!$A$3:$U$209,14,0)/VLOOKUP($A164,Mobilités!$A$3:$U$209,21,0)</f>
        <v>0.14153846018853777</v>
      </c>
      <c r="O164" s="94">
        <f>VLOOKUP($A164,Mobilités!$A$3:$U$209,15,0)/VLOOKUP($A164,Mobilités!$A$3:$U$209,21,0)</f>
        <v>0.01639209048619968</v>
      </c>
      <c r="P164" s="94">
        <f>VLOOKUP($A164,Mobilités!$A$3:$U$209,16,0)/VLOOKUP($A164,Mobilités!$A$3:$U$209,21,0)</f>
        <v>0.2620255680285136</v>
      </c>
      <c r="Q164" s="94">
        <f>VLOOKUP($A164,Mobilités!$A$3:$U$209,17,0)/VLOOKUP($A164,Mobilités!$A$3:$U$209,21,0)</f>
        <v>0.09799980783835258</v>
      </c>
      <c r="R164" s="94">
        <f>VLOOKUP($A164,Mobilités!$A$3:$U$209,18,0)/VLOOKUP($A164,Mobilités!$A$3:$U$209,21,0)</f>
        <v>0.6184424289407726</v>
      </c>
      <c r="S164" s="94">
        <f>VLOOKUP($A164,Mobilités!$A$3:$U$209,19,0)/VLOOKUP($A164,Mobilités!$A$3:$U$209,21,0)</f>
        <v>0.7461439343386284</v>
      </c>
      <c r="T164" s="94">
        <f>VLOOKUP($A164,Mobilités!$A$3:$U$209,20,0)/VLOOKUP($A164,Mobilités!$A$3:$U$209,21,0)</f>
        <v>0.3815575710592274</v>
      </c>
      <c r="U164" s="142"/>
      <c r="V164" s="142"/>
      <c r="W164" s="142"/>
      <c r="X164" s="142"/>
      <c r="Y164" s="142"/>
      <c r="Z164" s="142"/>
      <c r="AA164" s="142"/>
      <c r="AB164" s="142"/>
      <c r="AC164" s="142"/>
      <c r="AD164" s="142"/>
      <c r="AE164" s="142"/>
      <c r="AF164" s="142"/>
      <c r="AG164" s="142"/>
    </row>
    <row r="165" spans="1:33" s="53" customFormat="1" ht="14.25" customHeight="1">
      <c r="A165" s="57">
        <v>177</v>
      </c>
      <c r="B165" s="60" t="s">
        <v>518</v>
      </c>
      <c r="C165" s="140" t="str">
        <f>VLOOKUP($A165,'Caractéristiques des enquêtes'!$A$2:$C$210,3,0)</f>
        <v>EMD</v>
      </c>
      <c r="D165" s="61">
        <v>2017</v>
      </c>
      <c r="E165" s="169">
        <v>717500</v>
      </c>
      <c r="F165" s="63">
        <v>332</v>
      </c>
      <c r="G165" s="167" t="s">
        <v>538</v>
      </c>
      <c r="H165" s="94">
        <f>VLOOKUP($A165,Mobilités!$A$3:$U$209,8,0)/VLOOKUP($A165,Mobilités!$A$3:$U$209,21,0)</f>
        <v>0.247707180770151</v>
      </c>
      <c r="I165" s="94">
        <f>VLOOKUP($A165,Mobilités!$A$3:$U$209,9,0)/VLOOKUP($A165,Mobilités!$A$3:$U$209,21,0)</f>
        <v>0.007800754378140167</v>
      </c>
      <c r="J165" s="94">
        <f>VLOOKUP($A165,Mobilités!$A$3:$U$209,10,0)/VLOOKUP($A165,Mobilités!$A$3:$U$209,21,0)</f>
        <v>0.0795759650516752</v>
      </c>
      <c r="K165" s="94">
        <f>VLOOKUP($A165,Mobilités!$A$3:$U$209,11,0)/VLOOKUP($A165,Mobilités!$A$3:$U$209,21,0)</f>
        <v>0.015167313037391047</v>
      </c>
      <c r="L165" s="94">
        <f>VLOOKUP($A165,Mobilités!$A$3:$U$209,12,0)/VLOOKUP($A165,Mobilités!$A$3:$U$209,21,0)</f>
        <v>0.005071524145121797</v>
      </c>
      <c r="M165" s="94">
        <f>VLOOKUP($A165,Mobilités!$A$3:$U$209,13,0)/VLOOKUP($A165,Mobilités!$A$3:$U$209,21,0)</f>
        <v>0.48304126040814405</v>
      </c>
      <c r="N165" s="94">
        <f>VLOOKUP($A165,Mobilités!$A$3:$U$209,14,0)/VLOOKUP($A165,Mobilités!$A$3:$U$209,21,0)</f>
        <v>0.14391077425662446</v>
      </c>
      <c r="O165" s="94">
        <f>VLOOKUP($A165,Mobilités!$A$3:$U$209,15,0)/VLOOKUP($A165,Mobilités!$A$3:$U$209,21,0)</f>
        <v>0.01772522795275242</v>
      </c>
      <c r="P165" s="94">
        <f>VLOOKUP($A165,Mobilités!$A$3:$U$209,16,0)/VLOOKUP($A165,Mobilités!$A$3:$U$209,21,0)</f>
        <v>0.2555079351482912</v>
      </c>
      <c r="Q165" s="94">
        <f>VLOOKUP($A165,Mobilités!$A$3:$U$209,17,0)/VLOOKUP($A165,Mobilités!$A$3:$U$209,21,0)</f>
        <v>0.09474327808906625</v>
      </c>
      <c r="R165" s="94">
        <f>VLOOKUP($A165,Mobilités!$A$3:$U$209,18,0)/VLOOKUP($A165,Mobilités!$A$3:$U$209,21,0)</f>
        <v>0.6269520346647685</v>
      </c>
      <c r="S165" s="94">
        <f>VLOOKUP($A165,Mobilités!$A$3:$U$209,19,0)/VLOOKUP($A165,Mobilités!$A$3:$U$209,21,0)</f>
        <v>0.7522928192298493</v>
      </c>
      <c r="T165" s="94">
        <f>VLOOKUP($A165,Mobilités!$A$3:$U$209,20,0)/VLOOKUP($A165,Mobilités!$A$3:$U$209,21,0)</f>
        <v>0.37304796533523155</v>
      </c>
      <c r="U165" s="142"/>
      <c r="V165" s="142"/>
      <c r="W165" s="142"/>
      <c r="X165" s="142"/>
      <c r="Y165" s="142"/>
      <c r="Z165" s="142"/>
      <c r="AA165" s="142"/>
      <c r="AB165" s="142"/>
      <c r="AC165" s="142"/>
      <c r="AD165" s="142"/>
      <c r="AE165" s="142"/>
      <c r="AF165" s="142"/>
      <c r="AG165" s="142"/>
    </row>
    <row r="166" spans="1:33" s="53" customFormat="1" ht="14.25" customHeight="1">
      <c r="A166" s="57">
        <v>168</v>
      </c>
      <c r="B166" s="60" t="s">
        <v>494</v>
      </c>
      <c r="C166" s="140" t="str">
        <f>VLOOKUP($A166,'Caractéristiques des enquêtes'!$A$2:$C$210,3,0)</f>
        <v>EDGT</v>
      </c>
      <c r="D166" s="61">
        <v>2016</v>
      </c>
      <c r="E166" s="169">
        <v>656700</v>
      </c>
      <c r="F166" s="63">
        <v>18</v>
      </c>
      <c r="G166" s="167" t="s">
        <v>538</v>
      </c>
      <c r="H166" s="94">
        <f>VLOOKUP($A166,Mobilités!$A$3:$U$209,8,0)/VLOOKUP($A166,Mobilités!$A$3:$U$209,21,0)</f>
        <v>0.24730399396147157</v>
      </c>
      <c r="I166" s="94">
        <f>VLOOKUP($A166,Mobilités!$A$3:$U$209,9,0)/VLOOKUP($A166,Mobilités!$A$3:$U$209,21,0)</f>
        <v>0.012904072724885958</v>
      </c>
      <c r="J166" s="94">
        <f>VLOOKUP($A166,Mobilités!$A$3:$U$209,10,0)/VLOOKUP($A166,Mobilités!$A$3:$U$209,21,0)</f>
        <v>0.050936956450395456</v>
      </c>
      <c r="K166" s="94">
        <f>VLOOKUP($A166,Mobilités!$A$3:$U$209,11,0)/VLOOKUP($A166,Mobilités!$A$3:$U$209,21,0)</f>
        <v>0.022647763447212105</v>
      </c>
      <c r="L166" s="94">
        <f>VLOOKUP($A166,Mobilités!$A$3:$U$209,12,0)/VLOOKUP($A166,Mobilités!$A$3:$U$209,21,0)</f>
        <v>0.01215253847920974</v>
      </c>
      <c r="M166" s="94">
        <f>VLOOKUP($A166,Mobilités!$A$3:$U$209,13,0)/VLOOKUP($A166,Mobilités!$A$3:$U$209,21,0)</f>
        <v>0.43450165731351126</v>
      </c>
      <c r="N166" s="94">
        <f>VLOOKUP($A166,Mobilités!$A$3:$U$209,14,0)/VLOOKUP($A166,Mobilités!$A$3:$U$209,21,0)</f>
        <v>0.20001640904466542</v>
      </c>
      <c r="O166" s="94">
        <f>VLOOKUP($A166,Mobilités!$A$3:$U$209,15,0)/VLOOKUP($A166,Mobilités!$A$3:$U$209,21,0)</f>
        <v>0.019536608578648553</v>
      </c>
      <c r="P166" s="94">
        <f>VLOOKUP($A166,Mobilités!$A$3:$U$209,16,0)/VLOOKUP($A166,Mobilités!$A$3:$U$209,21,0)</f>
        <v>0.26020806668635754</v>
      </c>
      <c r="Q166" s="94">
        <f>VLOOKUP($A166,Mobilités!$A$3:$U$209,17,0)/VLOOKUP($A166,Mobilités!$A$3:$U$209,21,0)</f>
        <v>0.07358471989760755</v>
      </c>
      <c r="R166" s="94">
        <f>VLOOKUP($A166,Mobilités!$A$3:$U$209,18,0)/VLOOKUP($A166,Mobilités!$A$3:$U$209,21,0)</f>
        <v>0.6345180663581766</v>
      </c>
      <c r="S166" s="94">
        <f>VLOOKUP($A166,Mobilités!$A$3:$U$209,19,0)/VLOOKUP($A166,Mobilités!$A$3:$U$209,21,0)</f>
        <v>0.7526960060385285</v>
      </c>
      <c r="T166" s="94">
        <f>VLOOKUP($A166,Mobilités!$A$3:$U$209,20,0)/VLOOKUP($A166,Mobilités!$A$3:$U$209,21,0)</f>
        <v>0.36548193364182335</v>
      </c>
      <c r="U166" s="142"/>
      <c r="V166" s="142"/>
      <c r="W166" s="142"/>
      <c r="X166" s="142"/>
      <c r="Y166" s="142"/>
      <c r="Z166" s="142"/>
      <c r="AA166" s="142"/>
      <c r="AB166" s="142"/>
      <c r="AC166" s="142"/>
      <c r="AD166" s="142"/>
      <c r="AE166" s="142"/>
      <c r="AF166" s="142"/>
      <c r="AG166" s="142"/>
    </row>
    <row r="167" spans="1:33" s="53" customFormat="1" ht="14.25" customHeight="1">
      <c r="A167" s="57">
        <v>169</v>
      </c>
      <c r="B167" s="60" t="s">
        <v>495</v>
      </c>
      <c r="C167" s="140" t="str">
        <f>VLOOKUP($A167,'Caractéristiques des enquêtes'!$A$2:$C$210,3,0)</f>
        <v>EDGT</v>
      </c>
      <c r="D167" s="61">
        <v>2016</v>
      </c>
      <c r="E167" s="169">
        <v>169700</v>
      </c>
      <c r="F167" s="63">
        <v>6</v>
      </c>
      <c r="G167" s="167" t="s">
        <v>538</v>
      </c>
      <c r="H167" s="94">
        <f>VLOOKUP($A167,Mobilités!$A$3:$U$209,8,0)/VLOOKUP($A167,Mobilités!$A$3:$U$209,21,0)</f>
        <v>0.24147790021351265</v>
      </c>
      <c r="I167" s="94">
        <f>VLOOKUP($A167,Mobilités!$A$3:$U$209,9,0)/VLOOKUP($A167,Mobilités!$A$3:$U$209,21,0)</f>
        <v>0.011629690529364125</v>
      </c>
      <c r="J167" s="94">
        <f>VLOOKUP($A167,Mobilités!$A$3:$U$209,10,0)/VLOOKUP($A167,Mobilités!$A$3:$U$209,21,0)</f>
        <v>0.03958573637322993</v>
      </c>
      <c r="K167" s="94">
        <f>VLOOKUP($A167,Mobilités!$A$3:$U$209,11,0)/VLOOKUP($A167,Mobilités!$A$3:$U$209,21,0)</f>
        <v>0.03544739490023806</v>
      </c>
      <c r="L167" s="94">
        <f>VLOOKUP($A167,Mobilités!$A$3:$U$209,12,0)/VLOOKUP($A167,Mobilités!$A$3:$U$209,21,0)</f>
        <v>0.00610167619702064</v>
      </c>
      <c r="M167" s="94">
        <f>VLOOKUP($A167,Mobilités!$A$3:$U$209,13,0)/VLOOKUP($A167,Mobilités!$A$3:$U$209,21,0)</f>
        <v>0.46732888310795884</v>
      </c>
      <c r="N167" s="94">
        <f>VLOOKUP($A167,Mobilités!$A$3:$U$209,14,0)/VLOOKUP($A167,Mobilités!$A$3:$U$209,21,0)</f>
        <v>0.19040358799420817</v>
      </c>
      <c r="O167" s="94">
        <f>VLOOKUP($A167,Mobilités!$A$3:$U$209,15,0)/VLOOKUP($A167,Mobilités!$A$3:$U$209,21,0)</f>
        <v>0.008025130684467568</v>
      </c>
      <c r="P167" s="94">
        <f>VLOOKUP($A167,Mobilités!$A$3:$U$209,16,0)/VLOOKUP($A167,Mobilités!$A$3:$U$209,21,0)</f>
        <v>0.25310759074287675</v>
      </c>
      <c r="Q167" s="94">
        <f>VLOOKUP($A167,Mobilités!$A$3:$U$209,17,0)/VLOOKUP($A167,Mobilités!$A$3:$U$209,21,0)</f>
        <v>0.07503313127346797</v>
      </c>
      <c r="R167" s="94">
        <f>VLOOKUP($A167,Mobilités!$A$3:$U$209,18,0)/VLOOKUP($A167,Mobilités!$A$3:$U$209,21,0)</f>
        <v>0.657732471102167</v>
      </c>
      <c r="S167" s="94">
        <f>VLOOKUP($A167,Mobilités!$A$3:$U$209,19,0)/VLOOKUP($A167,Mobilités!$A$3:$U$209,21,0)</f>
        <v>0.7585220997864873</v>
      </c>
      <c r="T167" s="94">
        <f>VLOOKUP($A167,Mobilités!$A$3:$U$209,20,0)/VLOOKUP($A167,Mobilités!$A$3:$U$209,21,0)</f>
        <v>0.34226752889783296</v>
      </c>
      <c r="U167" s="142"/>
      <c r="V167" s="142"/>
      <c r="W167" s="142"/>
      <c r="X167" s="142"/>
      <c r="Y167" s="142"/>
      <c r="Z167" s="142"/>
      <c r="AA167" s="142"/>
      <c r="AB167" s="142"/>
      <c r="AC167" s="142"/>
      <c r="AD167" s="142"/>
      <c r="AE167" s="142"/>
      <c r="AF167" s="142"/>
      <c r="AG167" s="142"/>
    </row>
    <row r="168" spans="1:33" s="53" customFormat="1" ht="14.25" customHeight="1">
      <c r="A168" s="57">
        <v>170</v>
      </c>
      <c r="B168" s="60" t="s">
        <v>496</v>
      </c>
      <c r="C168" s="140" t="str">
        <f>VLOOKUP($A168,'Caractéristiques des enquêtes'!$A$2:$C$210,3,0)</f>
        <v>EDGT</v>
      </c>
      <c r="D168" s="61">
        <v>2016</v>
      </c>
      <c r="E168" s="169">
        <v>826400</v>
      </c>
      <c r="F168" s="63">
        <v>24</v>
      </c>
      <c r="G168" s="167" t="s">
        <v>538</v>
      </c>
      <c r="H168" s="94">
        <f>VLOOKUP($A168,Mobilités!$A$3:$U$209,8,0)/VLOOKUP($A168,Mobilités!$A$3:$U$209,21,0)</f>
        <v>0.24604384049179</v>
      </c>
      <c r="I168" s="94">
        <f>VLOOKUP($A168,Mobilités!$A$3:$U$209,9,0)/VLOOKUP($A168,Mobilités!$A$3:$U$209,21,0)</f>
        <v>0.012628002911914583</v>
      </c>
      <c r="J168" s="94">
        <f>VLOOKUP($A168,Mobilités!$A$3:$U$209,10,0)/VLOOKUP($A168,Mobilités!$A$3:$U$209,21,0)</f>
        <v>0.04847690689961982</v>
      </c>
      <c r="K168" s="94">
        <f>VLOOKUP($A168,Mobilités!$A$3:$U$209,11,0)/VLOOKUP($A168,Mobilités!$A$3:$U$209,21,0)</f>
        <v>0.02541777885626466</v>
      </c>
      <c r="L168" s="94">
        <f>VLOOKUP($A168,Mobilités!$A$3:$U$209,12,0)/VLOOKUP($A168,Mobilités!$A$3:$U$209,21,0)</f>
        <v>0.01084202863382674</v>
      </c>
      <c r="M168" s="94">
        <f>VLOOKUP($A168,Mobilités!$A$3:$U$209,13,0)/VLOOKUP($A168,Mobilités!$A$3:$U$209,21,0)</f>
        <v>0.4416112594030575</v>
      </c>
      <c r="N168" s="94">
        <f>VLOOKUP($A168,Mobilités!$A$3:$U$209,14,0)/VLOOKUP($A168,Mobilités!$A$3:$U$209,21,0)</f>
        <v>0.1979357761061231</v>
      </c>
      <c r="O168" s="94">
        <f>VLOOKUP($A168,Mobilités!$A$3:$U$209,15,0)/VLOOKUP($A168,Mobilités!$A$3:$U$209,21,0)</f>
        <v>0.01704440669740354</v>
      </c>
      <c r="P168" s="94">
        <f>VLOOKUP($A168,Mobilités!$A$3:$U$209,16,0)/VLOOKUP($A168,Mobilités!$A$3:$U$209,21,0)</f>
        <v>0.2586718434037046</v>
      </c>
      <c r="Q168" s="94">
        <f>VLOOKUP($A168,Mobilités!$A$3:$U$209,17,0)/VLOOKUP($A168,Mobilités!$A$3:$U$209,21,0)</f>
        <v>0.07389468575588448</v>
      </c>
      <c r="R168" s="94">
        <f>VLOOKUP($A168,Mobilités!$A$3:$U$209,18,0)/VLOOKUP($A168,Mobilités!$A$3:$U$209,21,0)</f>
        <v>0.6395470355091806</v>
      </c>
      <c r="S168" s="94">
        <f>VLOOKUP($A168,Mobilités!$A$3:$U$209,19,0)/VLOOKUP($A168,Mobilités!$A$3:$U$209,21,0)</f>
        <v>0.7539561595082099</v>
      </c>
      <c r="T168" s="94">
        <f>VLOOKUP($A168,Mobilités!$A$3:$U$209,20,0)/VLOOKUP($A168,Mobilités!$A$3:$U$209,21,0)</f>
        <v>0.3604529644908194</v>
      </c>
      <c r="U168" s="142"/>
      <c r="V168" s="142"/>
      <c r="W168" s="142"/>
      <c r="X168" s="142"/>
      <c r="Y168" s="142"/>
      <c r="Z168" s="142"/>
      <c r="AA168" s="142"/>
      <c r="AB168" s="142"/>
      <c r="AC168" s="142"/>
      <c r="AD168" s="142"/>
      <c r="AE168" s="142"/>
      <c r="AF168" s="142"/>
      <c r="AG168" s="142"/>
    </row>
    <row r="169" spans="1:33" s="53" customFormat="1" ht="14.25" customHeight="1">
      <c r="A169" s="57">
        <v>46</v>
      </c>
      <c r="B169" s="60" t="s">
        <v>346</v>
      </c>
      <c r="C169" s="140" t="str">
        <f>VLOOKUP($A169,'Caractéristiques des enquêtes'!$A$2:$C$210,3,0)</f>
        <v>EMD</v>
      </c>
      <c r="D169" s="61">
        <v>1992</v>
      </c>
      <c r="E169" s="169">
        <v>435000</v>
      </c>
      <c r="F169" s="63">
        <v>43</v>
      </c>
      <c r="G169" s="167" t="s">
        <v>538</v>
      </c>
      <c r="H169" s="94">
        <f>VLOOKUP($A169,Mobilités!$A$3:$U$209,8,0)/VLOOKUP($A169,Mobilités!$A$3:$U$209,21,0)</f>
        <v>0.3087719298245614</v>
      </c>
      <c r="I169" s="94">
        <f>VLOOKUP($A169,Mobilités!$A$3:$U$209,9,0)/VLOOKUP($A169,Mobilités!$A$3:$U$209,21,0)</f>
        <v>0.005555555555555556</v>
      </c>
      <c r="J169" s="94">
        <f>VLOOKUP($A169,Mobilités!$A$3:$U$209,10,0)/VLOOKUP($A169,Mobilités!$A$3:$U$209,21,0)</f>
        <v>0.1149122807017544</v>
      </c>
      <c r="K169" s="94">
        <f>VLOOKUP($A169,Mobilités!$A$3:$U$209,11,0)/VLOOKUP($A169,Mobilités!$A$3:$U$209,21,0)</f>
        <v>0.01783625730994152</v>
      </c>
      <c r="L169" s="94">
        <f>VLOOKUP($A169,Mobilités!$A$3:$U$209,12,0)/VLOOKUP($A169,Mobilités!$A$3:$U$209,21,0)</f>
        <v>0.007309941520467837</v>
      </c>
      <c r="M169" s="94">
        <f>VLOOKUP($A169,Mobilités!$A$3:$U$209,13,0)/VLOOKUP($A169,Mobilités!$A$3:$U$209,21,0)</f>
        <v>0.40409356725146195</v>
      </c>
      <c r="N169" s="94">
        <f>VLOOKUP($A169,Mobilités!$A$3:$U$209,14,0)/VLOOKUP($A169,Mobilités!$A$3:$U$209,21,0)</f>
        <v>0.13362573099415206</v>
      </c>
      <c r="O169" s="94">
        <f>VLOOKUP($A169,Mobilités!$A$3:$U$209,15,0)/VLOOKUP($A169,Mobilités!$A$3:$U$209,21,0)</f>
        <v>0.007894736842105263</v>
      </c>
      <c r="P169" s="94">
        <f>VLOOKUP($A169,Mobilités!$A$3:$U$209,16,0)/VLOOKUP($A169,Mobilités!$A$3:$U$209,21,0)</f>
        <v>0.31432748538011696</v>
      </c>
      <c r="Q169" s="94">
        <f>VLOOKUP($A169,Mobilités!$A$3:$U$209,17,0)/VLOOKUP($A169,Mobilités!$A$3:$U$209,21,0)</f>
        <v>0.13274853801169592</v>
      </c>
      <c r="R169" s="94">
        <f>VLOOKUP($A169,Mobilités!$A$3:$U$209,18,0)/VLOOKUP($A169,Mobilités!$A$3:$U$209,21,0)</f>
        <v>0.537719298245614</v>
      </c>
      <c r="S169" s="94">
        <f>VLOOKUP($A169,Mobilités!$A$3:$U$209,19,0)/VLOOKUP($A169,Mobilités!$A$3:$U$209,21,0)</f>
        <v>0.6912280701754385</v>
      </c>
      <c r="T169" s="94">
        <f>VLOOKUP($A169,Mobilités!$A$3:$U$209,20,0)/VLOOKUP($A169,Mobilités!$A$3:$U$209,21,0)</f>
        <v>0.46228070175438596</v>
      </c>
      <c r="U169" s="142"/>
      <c r="V169" s="142"/>
      <c r="W169" s="142"/>
      <c r="X169" s="142"/>
      <c r="Y169" s="142"/>
      <c r="Z169" s="142"/>
      <c r="AA169" s="142"/>
      <c r="AB169" s="142"/>
      <c r="AC169" s="142"/>
      <c r="AD169" s="142"/>
      <c r="AE169" s="142"/>
      <c r="AF169" s="142"/>
      <c r="AG169" s="142"/>
    </row>
    <row r="170" spans="1:33" s="53" customFormat="1" ht="14.25" customHeight="1">
      <c r="A170" s="57">
        <v>70</v>
      </c>
      <c r="B170" s="60" t="s">
        <v>349</v>
      </c>
      <c r="C170" s="140" t="str">
        <f>VLOOKUP($A170,'Caractéristiques des enquêtes'!$A$2:$C$210,3,0)</f>
        <v>EMD</v>
      </c>
      <c r="D170" s="61">
        <v>2001</v>
      </c>
      <c r="E170" s="169">
        <v>510000</v>
      </c>
      <c r="F170" s="63">
        <v>83</v>
      </c>
      <c r="G170" s="167" t="s">
        <v>538</v>
      </c>
      <c r="H170" s="94">
        <f>VLOOKUP($A170,Mobilités!$A$3:$U$209,8,0)/VLOOKUP($A170,Mobilités!$A$3:$U$209,21,0)</f>
        <v>0.29276016757954515</v>
      </c>
      <c r="I170" s="94">
        <f>VLOOKUP($A170,Mobilités!$A$3:$U$209,9,0)/VLOOKUP($A170,Mobilités!$A$3:$U$209,21,0)</f>
        <v>0.005167073271017789</v>
      </c>
      <c r="J170" s="94">
        <f>VLOOKUP($A170,Mobilités!$A$3:$U$209,10,0)/VLOOKUP($A170,Mobilités!$A$3:$U$209,21,0)</f>
        <v>0.0738309961741337</v>
      </c>
      <c r="K170" s="94">
        <f>VLOOKUP($A170,Mobilités!$A$3:$U$209,11,0)/VLOOKUP($A170,Mobilités!$A$3:$U$209,21,0)</f>
        <v>0.02764033164593926</v>
      </c>
      <c r="L170" s="94">
        <f>VLOOKUP($A170,Mobilités!$A$3:$U$209,12,0)/VLOOKUP($A170,Mobilités!$A$3:$U$209,21,0)</f>
        <v>0.007292585628862437</v>
      </c>
      <c r="M170" s="94">
        <f>VLOOKUP($A170,Mobilités!$A$3:$U$209,13,0)/VLOOKUP($A170,Mobilités!$A$3:$U$209,21,0)</f>
        <v>0.44125177825303524</v>
      </c>
      <c r="N170" s="94">
        <f>VLOOKUP($A170,Mobilités!$A$3:$U$209,14,0)/VLOOKUP($A170,Mobilités!$A$3:$U$209,21,0)</f>
        <v>0.14215311408958198</v>
      </c>
      <c r="O170" s="94">
        <f>VLOOKUP($A170,Mobilités!$A$3:$U$209,15,0)/VLOOKUP($A170,Mobilités!$A$3:$U$209,21,0)</f>
        <v>0.009903953357884366</v>
      </c>
      <c r="P170" s="94">
        <f>VLOOKUP($A170,Mobilités!$A$3:$U$209,16,0)/VLOOKUP($A170,Mobilités!$A$3:$U$209,21,0)</f>
        <v>0.29792724085056294</v>
      </c>
      <c r="Q170" s="94">
        <f>VLOOKUP($A170,Mobilités!$A$3:$U$209,17,0)/VLOOKUP($A170,Mobilités!$A$3:$U$209,21,0)</f>
        <v>0.10147132782007295</v>
      </c>
      <c r="R170" s="94">
        <f>VLOOKUP($A170,Mobilités!$A$3:$U$209,18,0)/VLOOKUP($A170,Mobilités!$A$3:$U$209,21,0)</f>
        <v>0.5834048923426172</v>
      </c>
      <c r="S170" s="94">
        <f>VLOOKUP($A170,Mobilités!$A$3:$U$209,19,0)/VLOOKUP($A170,Mobilités!$A$3:$U$209,21,0)</f>
        <v>0.7072398324204547</v>
      </c>
      <c r="T170" s="94">
        <f>VLOOKUP($A170,Mobilités!$A$3:$U$209,20,0)/VLOOKUP($A170,Mobilités!$A$3:$U$209,21,0)</f>
        <v>0.4165951076573828</v>
      </c>
      <c r="U170" s="142"/>
      <c r="V170" s="142"/>
      <c r="W170" s="142"/>
      <c r="X170" s="142"/>
      <c r="Y170" s="142"/>
      <c r="Z170" s="142"/>
      <c r="AA170" s="142"/>
      <c r="AB170" s="142"/>
      <c r="AC170" s="142"/>
      <c r="AD170" s="142"/>
      <c r="AE170" s="142"/>
      <c r="AF170" s="142"/>
      <c r="AG170" s="142"/>
    </row>
    <row r="171" spans="1:33" s="53" customFormat="1" ht="14.25" customHeight="1">
      <c r="A171" s="57">
        <v>121</v>
      </c>
      <c r="B171" s="60" t="s">
        <v>349</v>
      </c>
      <c r="C171" s="140" t="str">
        <f>VLOOKUP($A171,'Caractéristiques des enquêtes'!$A$2:$C$210,3,0)</f>
        <v>EMD</v>
      </c>
      <c r="D171" s="61">
        <v>2010</v>
      </c>
      <c r="E171" s="169">
        <v>582500</v>
      </c>
      <c r="F171" s="63">
        <v>161</v>
      </c>
      <c r="G171" s="167" t="s">
        <v>538</v>
      </c>
      <c r="H171" s="94">
        <f>VLOOKUP($A171,Mobilités!$A$3:$U$209,8,0)/VLOOKUP($A171,Mobilités!$A$3:$U$209,21,0)</f>
        <v>0.2655367231638418</v>
      </c>
      <c r="I171" s="94">
        <f>VLOOKUP($A171,Mobilités!$A$3:$U$209,9,0)/VLOOKUP($A171,Mobilités!$A$3:$U$209,21,0)</f>
        <v>0.005649717514124294</v>
      </c>
      <c r="J171" s="94">
        <f>VLOOKUP($A171,Mobilités!$A$3:$U$209,10,0)/VLOOKUP($A171,Mobilités!$A$3:$U$209,21,0)</f>
        <v>0.05367231638418079</v>
      </c>
      <c r="K171" s="94">
        <f>VLOOKUP($A171,Mobilités!$A$3:$U$209,11,0)/VLOOKUP($A171,Mobilités!$A$3:$U$209,21,0)</f>
        <v>0.022598870056497175</v>
      </c>
      <c r="L171" s="94">
        <f>VLOOKUP($A171,Mobilités!$A$3:$U$209,12,0)/VLOOKUP($A171,Mobilités!$A$3:$U$209,21,0)</f>
        <v>0.005649717514124294</v>
      </c>
      <c r="M171" s="94">
        <f>VLOOKUP($A171,Mobilités!$A$3:$U$209,13,0)/VLOOKUP($A171,Mobilités!$A$3:$U$209,21,0)</f>
        <v>0.4830508474576271</v>
      </c>
      <c r="N171" s="94">
        <f>VLOOKUP($A171,Mobilités!$A$3:$U$209,14,0)/VLOOKUP($A171,Mobilités!$A$3:$U$209,21,0)</f>
        <v>0.15254237288135594</v>
      </c>
      <c r="O171" s="94">
        <f>VLOOKUP($A171,Mobilités!$A$3:$U$209,15,0)/VLOOKUP($A171,Mobilités!$A$3:$U$209,21,0)</f>
        <v>0.011299435028248588</v>
      </c>
      <c r="P171" s="94">
        <f>VLOOKUP($A171,Mobilités!$A$3:$U$209,16,0)/VLOOKUP($A171,Mobilités!$A$3:$U$209,21,0)</f>
        <v>0.2711864406779661</v>
      </c>
      <c r="Q171" s="94">
        <f>VLOOKUP($A171,Mobilités!$A$3:$U$209,17,0)/VLOOKUP($A171,Mobilités!$A$3:$U$209,21,0)</f>
        <v>0.07627118644067797</v>
      </c>
      <c r="R171" s="94">
        <f>VLOOKUP($A171,Mobilités!$A$3:$U$209,18,0)/VLOOKUP($A171,Mobilités!$A$3:$U$209,21,0)</f>
        <v>0.635593220338983</v>
      </c>
      <c r="S171" s="94">
        <f>VLOOKUP($A171,Mobilités!$A$3:$U$209,19,0)/VLOOKUP($A171,Mobilités!$A$3:$U$209,21,0)</f>
        <v>0.7344632768361582</v>
      </c>
      <c r="T171" s="94">
        <f>VLOOKUP($A171,Mobilités!$A$3:$U$209,20,0)/VLOOKUP($A171,Mobilités!$A$3:$U$209,21,0)</f>
        <v>0.364406779661017</v>
      </c>
      <c r="U171" s="142"/>
      <c r="V171" s="142"/>
      <c r="W171" s="142"/>
      <c r="X171" s="142"/>
      <c r="Y171" s="142"/>
      <c r="Z171" s="142"/>
      <c r="AA171" s="142"/>
      <c r="AB171" s="142"/>
      <c r="AC171" s="142"/>
      <c r="AD171" s="142"/>
      <c r="AE171" s="142"/>
      <c r="AF171" s="142"/>
      <c r="AG171" s="142"/>
    </row>
    <row r="172" spans="1:33" s="53" customFormat="1" ht="14.25" customHeight="1">
      <c r="A172" s="57">
        <v>203</v>
      </c>
      <c r="B172" s="191" t="s">
        <v>349</v>
      </c>
      <c r="C172" s="163" t="s">
        <v>583</v>
      </c>
      <c r="D172" s="176">
        <v>2021</v>
      </c>
      <c r="E172" s="192">
        <v>720300</v>
      </c>
      <c r="F172" s="173">
        <v>316</v>
      </c>
      <c r="G172" s="190" t="s">
        <v>538</v>
      </c>
      <c r="H172" s="94">
        <f>VLOOKUP($A172,Mobilités!$A$3:$U$209,8,0)/VLOOKUP($A172,Mobilités!$A$3:$U$209,21,0)</f>
        <v>0.27549571378183996</v>
      </c>
      <c r="I172" s="94">
        <f>VLOOKUP($A172,Mobilités!$A$3:$U$209,9,0)/VLOOKUP($A172,Mobilités!$A$3:$U$209,21,0)</f>
        <v>0.006698461868760447</v>
      </c>
      <c r="J172" s="94">
        <f>VLOOKUP($A172,Mobilités!$A$3:$U$209,10,0)/VLOOKUP($A172,Mobilités!$A$3:$U$209,21,0)</f>
        <v>0.051713720498704166</v>
      </c>
      <c r="K172" s="94">
        <f>VLOOKUP($A172,Mobilités!$A$3:$U$209,11,0)/VLOOKUP($A172,Mobilités!$A$3:$U$209,21,0)</f>
        <v>0.02512536613044212</v>
      </c>
      <c r="L172" s="94">
        <f>VLOOKUP($A172,Mobilités!$A$3:$U$209,12,0)/VLOOKUP($A172,Mobilités!$A$3:$U$209,21,0)</f>
        <v>0.002993451824134705</v>
      </c>
      <c r="M172" s="94">
        <f>VLOOKUP($A172,Mobilités!$A$3:$U$209,13,0)/VLOOKUP($A172,Mobilités!$A$3:$U$209,21,0)</f>
        <v>0.4875308623042831</v>
      </c>
      <c r="N172" s="94">
        <f>VLOOKUP($A172,Mobilités!$A$3:$U$209,14,0)/VLOOKUP($A172,Mobilités!$A$3:$U$209,21,0)</f>
        <v>0.13706083516079068</v>
      </c>
      <c r="O172" s="94">
        <f>VLOOKUP($A172,Mobilités!$A$3:$U$209,15,0)/VLOOKUP($A172,Mobilités!$A$3:$U$209,21,0)</f>
        <v>0.013381588431044795</v>
      </c>
      <c r="P172" s="94">
        <f>VLOOKUP($A172,Mobilités!$A$3:$U$209,16,0)/VLOOKUP($A172,Mobilités!$A$3:$U$209,21,0)</f>
        <v>0.2821941756506004</v>
      </c>
      <c r="Q172" s="94">
        <f>VLOOKUP($A172,Mobilités!$A$3:$U$209,17,0)/VLOOKUP($A172,Mobilités!$A$3:$U$209,21,0)</f>
        <v>0.07683908662914629</v>
      </c>
      <c r="R172" s="94">
        <f>VLOOKUP($A172,Mobilités!$A$3:$U$209,18,0)/VLOOKUP($A172,Mobilités!$A$3:$U$209,21,0)</f>
        <v>0.6245916974650738</v>
      </c>
      <c r="S172" s="94">
        <f>VLOOKUP($A172,Mobilités!$A$3:$U$209,19,0)/VLOOKUP($A172,Mobilités!$A$3:$U$209,21,0)</f>
        <v>0.72450428621816</v>
      </c>
      <c r="T172" s="94">
        <f>VLOOKUP($A172,Mobilités!$A$3:$U$209,20,0)/VLOOKUP($A172,Mobilités!$A$3:$U$209,21,0)</f>
        <v>0.3754083025349262</v>
      </c>
      <c r="U172" s="142"/>
      <c r="V172" s="142"/>
      <c r="W172" s="142"/>
      <c r="X172" s="142"/>
      <c r="Y172" s="142"/>
      <c r="Z172" s="142"/>
      <c r="AA172" s="142"/>
      <c r="AB172" s="142"/>
      <c r="AC172" s="142"/>
      <c r="AD172" s="142"/>
      <c r="AE172" s="142"/>
      <c r="AF172" s="142"/>
      <c r="AG172" s="142"/>
    </row>
    <row r="173" spans="1:33" s="53" customFormat="1" ht="14.25" customHeight="1">
      <c r="A173" s="57">
        <v>50</v>
      </c>
      <c r="B173" s="60" t="s">
        <v>353</v>
      </c>
      <c r="C173" s="140" t="str">
        <f>VLOOKUP($A173,'Caractéristiques des enquêtes'!$A$2:$C$210,3,0)</f>
        <v>EMD</v>
      </c>
      <c r="D173" s="61">
        <v>1996</v>
      </c>
      <c r="E173" s="169">
        <v>187000</v>
      </c>
      <c r="F173" s="63">
        <v>28</v>
      </c>
      <c r="G173" s="167" t="s">
        <v>538</v>
      </c>
      <c r="H173" s="94">
        <f>VLOOKUP($A173,Mobilités!$A$3:$U$209,8,0)/VLOOKUP($A173,Mobilités!$A$3:$U$209,21,0)</f>
        <v>0.16685267857142855</v>
      </c>
      <c r="I173" s="94">
        <f>VLOOKUP($A173,Mobilités!$A$3:$U$209,9,0)/VLOOKUP($A173,Mobilités!$A$3:$U$209,21,0)</f>
        <v>0.04241071428571428</v>
      </c>
      <c r="J173" s="94">
        <f>VLOOKUP($A173,Mobilités!$A$3:$U$209,10,0)/VLOOKUP($A173,Mobilités!$A$3:$U$209,21,0)</f>
        <v>0.01841517857142857</v>
      </c>
      <c r="K173" s="94">
        <f>VLOOKUP($A173,Mobilités!$A$3:$U$209,11,0)/VLOOKUP($A173,Mobilités!$A$3:$U$209,21,0)</f>
        <v>0.03766741071428571</v>
      </c>
      <c r="L173" s="94">
        <f>VLOOKUP($A173,Mobilités!$A$3:$U$209,12,0)/VLOOKUP($A173,Mobilités!$A$3:$U$209,21,0)</f>
        <v>0.019810267857142853</v>
      </c>
      <c r="M173" s="94">
        <f>VLOOKUP($A173,Mobilités!$A$3:$U$209,13,0)/VLOOKUP($A173,Mobilités!$A$3:$U$209,21,0)</f>
        <v>0.5189732142857142</v>
      </c>
      <c r="N173" s="94">
        <f>VLOOKUP($A173,Mobilités!$A$3:$U$209,14,0)/VLOOKUP($A173,Mobilités!$A$3:$U$209,21,0)</f>
        <v>0.18387276785714285</v>
      </c>
      <c r="O173" s="94">
        <f>VLOOKUP($A173,Mobilités!$A$3:$U$209,15,0)/VLOOKUP($A173,Mobilités!$A$3:$U$209,21,0)</f>
        <v>0.011997767857142854</v>
      </c>
      <c r="P173" s="94">
        <f>VLOOKUP($A173,Mobilités!$A$3:$U$209,16,0)/VLOOKUP($A173,Mobilités!$A$3:$U$209,21,0)</f>
        <v>0.20926339285714282</v>
      </c>
      <c r="Q173" s="94">
        <f>VLOOKUP($A173,Mobilités!$A$3:$U$209,17,0)/VLOOKUP($A173,Mobilités!$A$3:$U$209,21,0)</f>
        <v>0.05608258928571428</v>
      </c>
      <c r="R173" s="94">
        <f>VLOOKUP($A173,Mobilités!$A$3:$U$209,18,0)/VLOOKUP($A173,Mobilités!$A$3:$U$209,21,0)</f>
        <v>0.7028459821428571</v>
      </c>
      <c r="S173" s="94">
        <f>VLOOKUP($A173,Mobilités!$A$3:$U$209,19,0)/VLOOKUP($A173,Mobilités!$A$3:$U$209,21,0)</f>
        <v>0.8331473214285715</v>
      </c>
      <c r="T173" s="94">
        <f>VLOOKUP($A173,Mobilités!$A$3:$U$209,20,0)/VLOOKUP($A173,Mobilités!$A$3:$U$209,21,0)</f>
        <v>0.2971540178571428</v>
      </c>
      <c r="U173" s="142"/>
      <c r="V173" s="142"/>
      <c r="W173" s="142"/>
      <c r="X173" s="142"/>
      <c r="Y173" s="142"/>
      <c r="Z173" s="142"/>
      <c r="AA173" s="142"/>
      <c r="AB173" s="142"/>
      <c r="AC173" s="142"/>
      <c r="AD173" s="142"/>
      <c r="AE173" s="142"/>
      <c r="AF173" s="142"/>
      <c r="AG173" s="142"/>
    </row>
    <row r="174" spans="1:33" s="53" customFormat="1" ht="14.25" customHeight="1">
      <c r="A174" s="57">
        <v>166</v>
      </c>
      <c r="B174" s="60" t="s">
        <v>491</v>
      </c>
      <c r="C174" s="140" t="str">
        <f>VLOOKUP($A174,'Caractéristiques des enquêtes'!$A$2:$C$210,3,0)</f>
        <v>EDGT</v>
      </c>
      <c r="D174" s="61">
        <v>2015</v>
      </c>
      <c r="E174" s="169">
        <v>224500</v>
      </c>
      <c r="F174" s="169">
        <v>28</v>
      </c>
      <c r="G174" s="167" t="s">
        <v>538</v>
      </c>
      <c r="H174" s="94">
        <f>VLOOKUP($A174,Mobilités!$A$3:$U$209,8,0)/VLOOKUP($A174,Mobilités!$A$3:$U$209,21,0)</f>
        <v>0.18231590473583356</v>
      </c>
      <c r="I174" s="94">
        <f>VLOOKUP($A174,Mobilités!$A$3:$U$209,9,0)/VLOOKUP($A174,Mobilités!$A$3:$U$209,21,0)</f>
        <v>0.026827265261428965</v>
      </c>
      <c r="J174" s="94">
        <f>VLOOKUP($A174,Mobilités!$A$3:$U$209,10,0)/VLOOKUP($A174,Mobilités!$A$3:$U$209,21,0)</f>
        <v>0.026006022447303587</v>
      </c>
      <c r="K174" s="94">
        <f>VLOOKUP($A174,Mobilités!$A$3:$U$209,11,0)/VLOOKUP($A174,Mobilités!$A$3:$U$209,21,0)</f>
        <v>0.025458527237886667</v>
      </c>
      <c r="L174" s="94">
        <f>VLOOKUP($A174,Mobilités!$A$3:$U$209,12,0)/VLOOKUP($A174,Mobilités!$A$3:$U$209,21,0)</f>
        <v>0.008759923350670681</v>
      </c>
      <c r="M174" s="94">
        <f>VLOOKUP($A174,Mobilités!$A$3:$U$209,13,0)/VLOOKUP($A174,Mobilités!$A$3:$U$209,21,0)</f>
        <v>0.5617300848617575</v>
      </c>
      <c r="N174" s="94">
        <f>VLOOKUP($A174,Mobilités!$A$3:$U$209,14,0)/VLOOKUP($A174,Mobilités!$A$3:$U$209,21,0)</f>
        <v>0.15138242540377772</v>
      </c>
      <c r="O174" s="94">
        <f>VLOOKUP($A174,Mobilités!$A$3:$U$209,15,0)/VLOOKUP($A174,Mobilités!$A$3:$U$209,21,0)</f>
        <v>0.017519846701341362</v>
      </c>
      <c r="P174" s="94">
        <f>VLOOKUP($A174,Mobilités!$A$3:$U$209,16,0)/VLOOKUP($A174,Mobilités!$A$3:$U$209,21,0)</f>
        <v>0.2091431699972625</v>
      </c>
      <c r="Q174" s="94">
        <f>VLOOKUP($A174,Mobilités!$A$3:$U$209,17,0)/VLOOKUP($A174,Mobilités!$A$3:$U$209,21,0)</f>
        <v>0.05146454968519026</v>
      </c>
      <c r="R174" s="94">
        <f>VLOOKUP($A174,Mobilités!$A$3:$U$209,18,0)/VLOOKUP($A174,Mobilités!$A$3:$U$209,21,0)</f>
        <v>0.7131125102655351</v>
      </c>
      <c r="S174" s="94">
        <f>VLOOKUP($A174,Mobilités!$A$3:$U$209,19,0)/VLOOKUP($A174,Mobilités!$A$3:$U$209,21,0)</f>
        <v>0.8176840952641664</v>
      </c>
      <c r="T174" s="94">
        <f>VLOOKUP($A174,Mobilités!$A$3:$U$209,20,0)/VLOOKUP($A174,Mobilités!$A$3:$U$209,21,0)</f>
        <v>0.2868874897344648</v>
      </c>
      <c r="U174" s="142"/>
      <c r="V174" s="142"/>
      <c r="W174" s="142"/>
      <c r="X174" s="142"/>
      <c r="Y174" s="142"/>
      <c r="Z174" s="142"/>
      <c r="AA174" s="142"/>
      <c r="AB174" s="142"/>
      <c r="AC174" s="142"/>
      <c r="AD174" s="142"/>
      <c r="AE174" s="142"/>
      <c r="AF174" s="142"/>
      <c r="AG174" s="142"/>
    </row>
    <row r="175" spans="1:33" s="53" customFormat="1" ht="14.25" customHeight="1">
      <c r="A175" s="57">
        <v>122</v>
      </c>
      <c r="B175" s="60" t="s">
        <v>356</v>
      </c>
      <c r="C175" s="140" t="str">
        <f>VLOOKUP($A175,'Caractéristiques des enquêtes'!$A$2:$C$210,3,0)</f>
        <v>EDGT</v>
      </c>
      <c r="D175" s="61">
        <v>2010</v>
      </c>
      <c r="E175" s="169">
        <v>147500</v>
      </c>
      <c r="F175" s="63">
        <v>7</v>
      </c>
      <c r="G175" s="167" t="s">
        <v>538</v>
      </c>
      <c r="H175" s="94">
        <f>VLOOKUP($A175,Mobilités!$A$3:$U$209,8,0)/VLOOKUP($A175,Mobilités!$A$3:$U$209,21,0)</f>
        <v>0.31453726122380393</v>
      </c>
      <c r="I175" s="94">
        <f>VLOOKUP($A175,Mobilités!$A$3:$U$209,9,0)/VLOOKUP($A175,Mobilités!$A$3:$U$209,21,0)</f>
        <v>0.016515937085701128</v>
      </c>
      <c r="J175" s="94">
        <f>VLOOKUP($A175,Mobilités!$A$3:$U$209,10,0)/VLOOKUP($A175,Mobilités!$A$3:$U$209,21,0)</f>
        <v>0.1409036305807809</v>
      </c>
      <c r="K175" s="94">
        <f>VLOOKUP($A175,Mobilités!$A$3:$U$209,11,0)/VLOOKUP($A175,Mobilités!$A$3:$U$209,21,0)</f>
        <v>0.00483932205921712</v>
      </c>
      <c r="L175" s="94">
        <f>VLOOKUP($A175,Mobilités!$A$3:$U$209,12,0)/VLOOKUP($A175,Mobilités!$A$3:$U$209,21,0)</f>
        <v>0.007366350684351718</v>
      </c>
      <c r="M175" s="94">
        <f>VLOOKUP($A175,Mobilités!$A$3:$U$209,13,0)/VLOOKUP($A175,Mobilités!$A$3:$U$209,21,0)</f>
        <v>0.4109844830483684</v>
      </c>
      <c r="N175" s="94">
        <f>VLOOKUP($A175,Mobilités!$A$3:$U$209,14,0)/VLOOKUP($A175,Mobilités!$A$3:$U$209,21,0)</f>
        <v>0.10001058115434171</v>
      </c>
      <c r="O175" s="94">
        <f>VLOOKUP($A175,Mobilités!$A$3:$U$209,15,0)/VLOOKUP($A175,Mobilités!$A$3:$U$209,21,0)</f>
        <v>0.004842434163435266</v>
      </c>
      <c r="P175" s="94">
        <f>VLOOKUP($A175,Mobilités!$A$3:$U$209,16,0)/VLOOKUP($A175,Mobilités!$A$3:$U$209,21,0)</f>
        <v>0.331053198309505</v>
      </c>
      <c r="Q175" s="94">
        <f>VLOOKUP($A175,Mobilités!$A$3:$U$209,17,0)/VLOOKUP($A175,Mobilités!$A$3:$U$209,21,0)</f>
        <v>0.14574295263999804</v>
      </c>
      <c r="R175" s="94">
        <f>VLOOKUP($A175,Mobilités!$A$3:$U$209,18,0)/VLOOKUP($A175,Mobilités!$A$3:$U$209,21,0)</f>
        <v>0.5109950642027101</v>
      </c>
      <c r="S175" s="94">
        <f>VLOOKUP($A175,Mobilités!$A$3:$U$209,19,0)/VLOOKUP($A175,Mobilités!$A$3:$U$209,21,0)</f>
        <v>0.6854627387761961</v>
      </c>
      <c r="T175" s="94">
        <f>VLOOKUP($A175,Mobilités!$A$3:$U$209,20,0)/VLOOKUP($A175,Mobilités!$A$3:$U$209,21,0)</f>
        <v>0.4890049357972899</v>
      </c>
      <c r="U175" s="142"/>
      <c r="V175" s="142"/>
      <c r="W175" s="142"/>
      <c r="X175" s="142"/>
      <c r="Y175" s="142"/>
      <c r="Z175" s="142"/>
      <c r="AA175" s="142"/>
      <c r="AB175" s="142"/>
      <c r="AC175" s="142"/>
      <c r="AD175" s="142"/>
      <c r="AE175" s="142"/>
      <c r="AF175" s="142"/>
      <c r="AG175" s="142"/>
    </row>
    <row r="176" spans="1:33" s="53" customFormat="1" ht="14.25" customHeight="1">
      <c r="A176" s="57">
        <v>27</v>
      </c>
      <c r="B176" s="60" t="s">
        <v>358</v>
      </c>
      <c r="C176" s="140" t="str">
        <f>VLOOKUP($A176,'Caractéristiques des enquêtes'!$A$2:$C$210,3,0)</f>
        <v>EMD</v>
      </c>
      <c r="D176" s="61">
        <v>1988</v>
      </c>
      <c r="E176" s="169">
        <v>386000</v>
      </c>
      <c r="F176" s="63">
        <v>30</v>
      </c>
      <c r="G176" s="167" t="s">
        <v>538</v>
      </c>
      <c r="H176" s="94">
        <f>VLOOKUP($A176,Mobilités!$A$3:$U$209,8,0)/VLOOKUP($A176,Mobilités!$A$3:$U$209,21,0)</f>
        <v>0.32473684210526316</v>
      </c>
      <c r="I176" s="94">
        <f>VLOOKUP($A176,Mobilités!$A$3:$U$209,9,0)/VLOOKUP($A176,Mobilités!$A$3:$U$209,21,0)</f>
        <v>0.07973684210526316</v>
      </c>
      <c r="J176" s="94">
        <f>VLOOKUP($A176,Mobilités!$A$3:$U$209,10,0)/VLOOKUP($A176,Mobilités!$A$3:$U$209,21,0)</f>
        <v>0.060263157894736845</v>
      </c>
      <c r="K176" s="94">
        <f>VLOOKUP($A176,Mobilités!$A$3:$U$209,11,0)/VLOOKUP($A176,Mobilités!$A$3:$U$209,21,0)</f>
        <v>0.012368421052631579</v>
      </c>
      <c r="L176" s="94">
        <f>VLOOKUP($A176,Mobilités!$A$3:$U$209,12,0)/VLOOKUP($A176,Mobilités!$A$3:$U$209,21,0)</f>
        <v>0.020789473684210528</v>
      </c>
      <c r="M176" s="94">
        <f>VLOOKUP($A176,Mobilités!$A$3:$U$209,13,0)/VLOOKUP($A176,Mobilités!$A$3:$U$209,21,0)</f>
        <v>0.3660526315789474</v>
      </c>
      <c r="N176" s="94">
        <f>VLOOKUP($A176,Mobilités!$A$3:$U$209,14,0)/VLOOKUP($A176,Mobilités!$A$3:$U$209,21,0)</f>
        <v>0.12447368421052632</v>
      </c>
      <c r="O176" s="94">
        <f>VLOOKUP($A176,Mobilités!$A$3:$U$209,15,0)/VLOOKUP($A176,Mobilités!$A$3:$U$209,21,0)</f>
        <v>0.011578947368421053</v>
      </c>
      <c r="P176" s="94">
        <f>VLOOKUP($A176,Mobilités!$A$3:$U$209,16,0)/VLOOKUP($A176,Mobilités!$A$3:$U$209,21,0)</f>
        <v>0.4044736842105263</v>
      </c>
      <c r="Q176" s="94">
        <f>VLOOKUP($A176,Mobilités!$A$3:$U$209,17,0)/VLOOKUP($A176,Mobilités!$A$3:$U$209,21,0)</f>
        <v>0.07263157894736844</v>
      </c>
      <c r="R176" s="94">
        <f>VLOOKUP($A176,Mobilités!$A$3:$U$209,18,0)/VLOOKUP($A176,Mobilités!$A$3:$U$209,21,0)</f>
        <v>0.4905263157894737</v>
      </c>
      <c r="S176" s="94">
        <f>VLOOKUP($A176,Mobilités!$A$3:$U$209,19,0)/VLOOKUP($A176,Mobilités!$A$3:$U$209,21,0)</f>
        <v>0.6752631578947368</v>
      </c>
      <c r="T176" s="94">
        <f>VLOOKUP($A176,Mobilités!$A$3:$U$209,20,0)/VLOOKUP($A176,Mobilités!$A$3:$U$209,21,0)</f>
        <v>0.5094736842105263</v>
      </c>
      <c r="U176" s="142"/>
      <c r="V176" s="142"/>
      <c r="W176" s="142"/>
      <c r="X176" s="142"/>
      <c r="Y176" s="142"/>
      <c r="Z176" s="142"/>
      <c r="AA176" s="142"/>
      <c r="AB176" s="142"/>
      <c r="AC176" s="142"/>
      <c r="AD176" s="142"/>
      <c r="AE176" s="142"/>
      <c r="AF176" s="142"/>
      <c r="AG176" s="142"/>
    </row>
    <row r="177" spans="1:33" s="53" customFormat="1" ht="14.25" customHeight="1">
      <c r="A177" s="57">
        <v>58</v>
      </c>
      <c r="B177" s="60" t="s">
        <v>361</v>
      </c>
      <c r="C177" s="140" t="str">
        <f>VLOOKUP($A177,'Caractéristiques des enquêtes'!$A$2:$C$210,3,0)</f>
        <v>EMD</v>
      </c>
      <c r="D177" s="61">
        <v>1997</v>
      </c>
      <c r="E177" s="169">
        <v>437000</v>
      </c>
      <c r="F177" s="63">
        <v>27</v>
      </c>
      <c r="G177" s="167" t="s">
        <v>538</v>
      </c>
      <c r="H177" s="94">
        <f>VLOOKUP($A177,Mobilités!$A$3:$U$209,8,0)/VLOOKUP($A177,Mobilités!$A$3:$U$209,21,0)</f>
        <v>0.31421152030217187</v>
      </c>
      <c r="I177" s="94">
        <f>VLOOKUP($A177,Mobilités!$A$3:$U$209,9,0)/VLOOKUP($A177,Mobilités!$A$3:$U$209,21,0)</f>
        <v>0.059254013220018886</v>
      </c>
      <c r="J177" s="94">
        <f>VLOOKUP($A177,Mobilités!$A$3:$U$209,10,0)/VLOOKUP($A177,Mobilités!$A$3:$U$209,21,0)</f>
        <v>0.07577903682719547</v>
      </c>
      <c r="K177" s="94">
        <f>VLOOKUP($A177,Mobilités!$A$3:$U$209,11,0)/VLOOKUP($A177,Mobilités!$A$3:$U$209,21,0)</f>
        <v>0.010623229461756374</v>
      </c>
      <c r="L177" s="94">
        <f>VLOOKUP($A177,Mobilités!$A$3:$U$209,12,0)/VLOOKUP($A177,Mobilités!$A$3:$U$209,21,0)</f>
        <v>0.007554296506137866</v>
      </c>
      <c r="M177" s="94">
        <f>VLOOKUP($A177,Mobilités!$A$3:$U$209,13,0)/VLOOKUP($A177,Mobilités!$A$3:$U$209,21,0)</f>
        <v>0.40273843248347496</v>
      </c>
      <c r="N177" s="94">
        <f>VLOOKUP($A177,Mobilités!$A$3:$U$209,14,0)/VLOOKUP($A177,Mobilités!$A$3:$U$209,21,0)</f>
        <v>0.1218130311614731</v>
      </c>
      <c r="O177" s="94">
        <f>VLOOKUP($A177,Mobilités!$A$3:$U$209,15,0)/VLOOKUP($A177,Mobilités!$A$3:$U$209,21,0)</f>
        <v>0.008026440037771483</v>
      </c>
      <c r="P177" s="94">
        <f>VLOOKUP($A177,Mobilités!$A$3:$U$209,16,0)/VLOOKUP($A177,Mobilités!$A$3:$U$209,21,0)</f>
        <v>0.37346553352219075</v>
      </c>
      <c r="Q177" s="94">
        <f>VLOOKUP($A177,Mobilités!$A$3:$U$209,17,0)/VLOOKUP($A177,Mobilités!$A$3:$U$209,21,0)</f>
        <v>0.08640226628895184</v>
      </c>
      <c r="R177" s="94">
        <f>VLOOKUP($A177,Mobilités!$A$3:$U$209,18,0)/VLOOKUP($A177,Mobilités!$A$3:$U$209,21,0)</f>
        <v>0.5245514636449481</v>
      </c>
      <c r="S177" s="94">
        <f>VLOOKUP($A177,Mobilités!$A$3:$U$209,19,0)/VLOOKUP($A177,Mobilités!$A$3:$U$209,21,0)</f>
        <v>0.6857884796978281</v>
      </c>
      <c r="T177" s="94">
        <f>VLOOKUP($A177,Mobilités!$A$3:$U$209,20,0)/VLOOKUP($A177,Mobilités!$A$3:$U$209,21,0)</f>
        <v>0.4754485363550519</v>
      </c>
      <c r="U177" s="142"/>
      <c r="V177" s="142"/>
      <c r="W177" s="142"/>
      <c r="X177" s="142"/>
      <c r="Y177" s="142"/>
      <c r="Z177" s="142"/>
      <c r="AA177" s="142"/>
      <c r="AB177" s="142"/>
      <c r="AC177" s="142"/>
      <c r="AD177" s="142"/>
      <c r="AE177" s="142"/>
      <c r="AF177" s="142"/>
      <c r="AG177" s="142"/>
    </row>
    <row r="178" spans="1:33" s="53" customFormat="1" ht="14.25" customHeight="1">
      <c r="A178" s="57">
        <v>59</v>
      </c>
      <c r="B178" s="60" t="s">
        <v>363</v>
      </c>
      <c r="C178" s="140" t="str">
        <f>VLOOKUP($A178,'Caractéristiques des enquêtes'!$A$2:$C$210,3,0)</f>
        <v>EMD</v>
      </c>
      <c r="D178" s="61">
        <v>1997</v>
      </c>
      <c r="E178" s="169">
        <v>563000</v>
      </c>
      <c r="F178" s="63">
        <v>129</v>
      </c>
      <c r="G178" s="167" t="s">
        <v>538</v>
      </c>
      <c r="H178" s="94">
        <f>VLOOKUP($A178,Mobilités!$A$3:$U$209,8,0)/VLOOKUP($A178,Mobilités!$A$3:$U$209,21,0)</f>
        <v>0.2982078853046595</v>
      </c>
      <c r="I178" s="94">
        <f>VLOOKUP($A178,Mobilités!$A$3:$U$209,9,0)/VLOOKUP($A178,Mobilités!$A$3:$U$209,21,0)</f>
        <v>0.062365591397849474</v>
      </c>
      <c r="J178" s="94">
        <f>VLOOKUP($A178,Mobilités!$A$3:$U$209,10,0)/VLOOKUP($A178,Mobilités!$A$3:$U$209,21,0)</f>
        <v>0.06738351254480286</v>
      </c>
      <c r="K178" s="94">
        <f>VLOOKUP($A178,Mobilités!$A$3:$U$209,11,0)/VLOOKUP($A178,Mobilités!$A$3:$U$209,21,0)</f>
        <v>0.01696535244922342</v>
      </c>
      <c r="L178" s="94">
        <f>VLOOKUP($A178,Mobilités!$A$3:$U$209,12,0)/VLOOKUP($A178,Mobilités!$A$3:$U$209,21,0)</f>
        <v>0.007168458781362007</v>
      </c>
      <c r="M178" s="94">
        <f>VLOOKUP($A178,Mobilités!$A$3:$U$209,13,0)/VLOOKUP($A178,Mobilités!$A$3:$U$209,21,0)</f>
        <v>0.41624850657108725</v>
      </c>
      <c r="N178" s="94">
        <f>VLOOKUP($A178,Mobilités!$A$3:$U$209,14,0)/VLOOKUP($A178,Mobilités!$A$3:$U$209,21,0)</f>
        <v>0.12210274790919953</v>
      </c>
      <c r="O178" s="94">
        <f>VLOOKUP($A178,Mobilités!$A$3:$U$209,15,0)/VLOOKUP($A178,Mobilités!$A$3:$U$209,21,0)</f>
        <v>0.00955794504181601</v>
      </c>
      <c r="P178" s="94">
        <f>VLOOKUP($A178,Mobilités!$A$3:$U$209,16,0)/VLOOKUP($A178,Mobilités!$A$3:$U$209,21,0)</f>
        <v>0.36057347670250894</v>
      </c>
      <c r="Q178" s="94">
        <f>VLOOKUP($A178,Mobilités!$A$3:$U$209,17,0)/VLOOKUP($A178,Mobilités!$A$3:$U$209,21,0)</f>
        <v>0.08434886499402629</v>
      </c>
      <c r="R178" s="94">
        <f>VLOOKUP($A178,Mobilités!$A$3:$U$209,18,0)/VLOOKUP($A178,Mobilités!$A$3:$U$209,21,0)</f>
        <v>0.5383512544802869</v>
      </c>
      <c r="S178" s="94">
        <f>VLOOKUP($A178,Mobilités!$A$3:$U$209,19,0)/VLOOKUP($A178,Mobilités!$A$3:$U$209,21,0)</f>
        <v>0.7017921146953404</v>
      </c>
      <c r="T178" s="94">
        <f>VLOOKUP($A178,Mobilités!$A$3:$U$209,20,0)/VLOOKUP($A178,Mobilités!$A$3:$U$209,21,0)</f>
        <v>0.4616487455197132</v>
      </c>
      <c r="U178" s="142"/>
      <c r="V178" s="142"/>
      <c r="W178" s="142"/>
      <c r="X178" s="142"/>
      <c r="Y178" s="142"/>
      <c r="Z178" s="142"/>
      <c r="AA178" s="142"/>
      <c r="AB178" s="142"/>
      <c r="AC178" s="142"/>
      <c r="AD178" s="142"/>
      <c r="AE178" s="142"/>
      <c r="AF178" s="142"/>
      <c r="AG178" s="142"/>
    </row>
    <row r="179" spans="1:33" s="53" customFormat="1" ht="14.25" customHeight="1">
      <c r="A179" s="57">
        <v>114</v>
      </c>
      <c r="B179" s="60" t="s">
        <v>365</v>
      </c>
      <c r="C179" s="140" t="str">
        <f>VLOOKUP($A179,'Caractéristiques des enquêtes'!$A$2:$C$210,3,0)</f>
        <v>EMD</v>
      </c>
      <c r="D179" s="61">
        <v>2009</v>
      </c>
      <c r="E179" s="62">
        <v>439000</v>
      </c>
      <c r="F179" s="63">
        <v>28</v>
      </c>
      <c r="G179" s="116" t="s">
        <v>538</v>
      </c>
      <c r="H179" s="94">
        <f>VLOOKUP($A179,Mobilités!$A$3:$U$209,8,0)/VLOOKUP($A179,Mobilités!$A$3:$U$209,21,0)</f>
        <v>0.3329667308221061</v>
      </c>
      <c r="I179" s="94">
        <f>VLOOKUP($A179,Mobilités!$A$3:$U$209,9,0)/VLOOKUP($A179,Mobilités!$A$3:$U$209,21,0)</f>
        <v>0.0758867198240308</v>
      </c>
      <c r="J179" s="94">
        <f>VLOOKUP($A179,Mobilités!$A$3:$U$209,10,0)/VLOOKUP($A179,Mobilités!$A$3:$U$209,21,0)</f>
        <v>0.11492988726972778</v>
      </c>
      <c r="K179" s="94">
        <f>VLOOKUP($A179,Mobilités!$A$3:$U$209,11,0)/VLOOKUP($A179,Mobilités!$A$3:$U$209,21,0)</f>
        <v>0.009073412152873246</v>
      </c>
      <c r="L179" s="94">
        <f>VLOOKUP($A179,Mobilités!$A$3:$U$209,12,0)/VLOOKUP($A179,Mobilités!$A$3:$U$209,21,0)</f>
        <v>0.005773989551828429</v>
      </c>
      <c r="M179" s="94">
        <f>VLOOKUP($A179,Mobilités!$A$3:$U$209,13,0)/VLOOKUP($A179,Mobilités!$A$3:$U$209,21,0)</f>
        <v>0.34698927687654657</v>
      </c>
      <c r="N179" s="94">
        <f>VLOOKUP($A179,Mobilités!$A$3:$U$209,14,0)/VLOOKUP($A179,Mobilités!$A$3:$U$209,21,0)</f>
        <v>0.10475666758317294</v>
      </c>
      <c r="O179" s="94">
        <f>VLOOKUP($A179,Mobilités!$A$3:$U$209,15,0)/VLOOKUP($A179,Mobilités!$A$3:$U$209,21,0)</f>
        <v>0.00962331591971405</v>
      </c>
      <c r="P179" s="94">
        <f>VLOOKUP($A179,Mobilités!$A$3:$U$209,16,0)/VLOOKUP($A179,Mobilités!$A$3:$U$209,21,0)</f>
        <v>0.40885345064613693</v>
      </c>
      <c r="Q179" s="94">
        <f>VLOOKUP($A179,Mobilités!$A$3:$U$209,17,0)/VLOOKUP($A179,Mobilités!$A$3:$U$209,21,0)</f>
        <v>0.12400329942260102</v>
      </c>
      <c r="R179" s="94">
        <f>VLOOKUP($A179,Mobilités!$A$3:$U$209,18,0)/VLOOKUP($A179,Mobilités!$A$3:$U$209,21,0)</f>
        <v>0.4517459444597195</v>
      </c>
      <c r="S179" s="94">
        <f>VLOOKUP($A179,Mobilités!$A$3:$U$209,19,0)/VLOOKUP($A179,Mobilités!$A$3:$U$209,21,0)</f>
        <v>0.6670332691778939</v>
      </c>
      <c r="T179" s="94">
        <f>VLOOKUP($A179,Mobilités!$A$3:$U$209,20,0)/VLOOKUP($A179,Mobilités!$A$3:$U$209,21,0)</f>
        <v>0.5482540555402805</v>
      </c>
      <c r="U179" s="142"/>
      <c r="V179" s="142"/>
      <c r="W179" s="142"/>
      <c r="X179" s="142"/>
      <c r="Y179" s="142"/>
      <c r="Z179" s="142"/>
      <c r="AA179" s="142"/>
      <c r="AB179" s="142"/>
      <c r="AC179" s="142"/>
      <c r="AD179" s="142"/>
      <c r="AE179" s="142"/>
      <c r="AF179" s="142"/>
      <c r="AG179" s="142"/>
    </row>
    <row r="180" spans="1:33" s="53" customFormat="1" ht="14.25" customHeight="1">
      <c r="A180" s="57">
        <v>115</v>
      </c>
      <c r="B180" s="60" t="s">
        <v>368</v>
      </c>
      <c r="C180" s="140" t="str">
        <f>VLOOKUP($A180,'Caractéristiques des enquêtes'!$A$2:$C$210,3,0)</f>
        <v>EMD</v>
      </c>
      <c r="D180" s="61">
        <v>2009</v>
      </c>
      <c r="E180" s="62">
        <v>1057000</v>
      </c>
      <c r="F180" s="63">
        <v>526</v>
      </c>
      <c r="G180" s="116" t="s">
        <v>538</v>
      </c>
      <c r="H180" s="94">
        <f>VLOOKUP($A180,Mobilités!$A$3:$U$209,8,0)/VLOOKUP($A180,Mobilités!$A$3:$U$209,21,0)</f>
        <v>0.2521459227467811</v>
      </c>
      <c r="I180" s="94">
        <f>VLOOKUP($A180,Mobilités!$A$3:$U$209,9,0)/VLOOKUP($A180,Mobilités!$A$3:$U$209,21,0)</f>
        <v>0.056062231759656654</v>
      </c>
      <c r="J180" s="94">
        <f>VLOOKUP($A180,Mobilités!$A$3:$U$209,10,0)/VLOOKUP($A180,Mobilités!$A$3:$U$209,21,0)</f>
        <v>0.05418454935622318</v>
      </c>
      <c r="K180" s="94">
        <f>VLOOKUP($A180,Mobilités!$A$3:$U$209,11,0)/VLOOKUP($A180,Mobilités!$A$3:$U$209,21,0)</f>
        <v>0.02655579399141631</v>
      </c>
      <c r="L180" s="94">
        <f>VLOOKUP($A180,Mobilités!$A$3:$U$209,12,0)/VLOOKUP($A180,Mobilités!$A$3:$U$209,21,0)</f>
        <v>0.007510729613733906</v>
      </c>
      <c r="M180" s="94">
        <f>VLOOKUP($A180,Mobilités!$A$3:$U$209,13,0)/VLOOKUP($A180,Mobilités!$A$3:$U$209,21,0)</f>
        <v>0.4415236051502146</v>
      </c>
      <c r="N180" s="94">
        <f>VLOOKUP($A180,Mobilités!$A$3:$U$209,14,0)/VLOOKUP($A180,Mobilités!$A$3:$U$209,21,0)</f>
        <v>0.1405579399141631</v>
      </c>
      <c r="O180" s="94">
        <f>VLOOKUP($A180,Mobilités!$A$3:$U$209,15,0)/VLOOKUP($A180,Mobilités!$A$3:$U$209,21,0)</f>
        <v>0.021459227467811162</v>
      </c>
      <c r="P180" s="94">
        <f>VLOOKUP($A180,Mobilités!$A$3:$U$209,16,0)/VLOOKUP($A180,Mobilités!$A$3:$U$209,21,0)</f>
        <v>0.3082081545064378</v>
      </c>
      <c r="Q180" s="94">
        <f>VLOOKUP($A180,Mobilités!$A$3:$U$209,17,0)/VLOOKUP($A180,Mobilités!$A$3:$U$209,21,0)</f>
        <v>0.0807403433476395</v>
      </c>
      <c r="R180" s="94">
        <f>VLOOKUP($A180,Mobilités!$A$3:$U$209,18,0)/VLOOKUP($A180,Mobilités!$A$3:$U$209,21,0)</f>
        <v>0.5820815450643777</v>
      </c>
      <c r="S180" s="94">
        <f>VLOOKUP($A180,Mobilités!$A$3:$U$209,19,0)/VLOOKUP($A180,Mobilités!$A$3:$U$209,21,0)</f>
        <v>0.7478540772532188</v>
      </c>
      <c r="T180" s="94">
        <f>VLOOKUP($A180,Mobilités!$A$3:$U$209,20,0)/VLOOKUP($A180,Mobilités!$A$3:$U$209,21,0)</f>
        <v>0.4179184549356223</v>
      </c>
      <c r="U180" s="142"/>
      <c r="V180" s="142"/>
      <c r="W180" s="142"/>
      <c r="X180" s="142"/>
      <c r="Y180" s="142"/>
      <c r="Z180" s="142"/>
      <c r="AA180" s="142"/>
      <c r="AB180" s="142"/>
      <c r="AC180" s="142"/>
      <c r="AD180" s="142"/>
      <c r="AE180" s="142"/>
      <c r="AF180" s="142"/>
      <c r="AG180" s="142"/>
    </row>
    <row r="181" spans="1:33" s="53" customFormat="1" ht="14.25" customHeight="1">
      <c r="A181" s="57">
        <v>22</v>
      </c>
      <c r="B181" s="60" t="s">
        <v>370</v>
      </c>
      <c r="C181" s="140" t="str">
        <f>VLOOKUP($A181,'Caractéristiques des enquêtes'!$A$2:$C$210,3,0)</f>
        <v>EMD</v>
      </c>
      <c r="D181" s="61">
        <v>1986</v>
      </c>
      <c r="E181" s="62">
        <v>289000</v>
      </c>
      <c r="F181" s="63">
        <v>8</v>
      </c>
      <c r="G181" s="116" t="s">
        <v>538</v>
      </c>
      <c r="H181" s="94">
        <f>VLOOKUP($A181,Mobilités!$A$3:$U$209,8,0)/VLOOKUP($A181,Mobilités!$A$3:$U$209,21,0)</f>
        <v>0.3015759312320917</v>
      </c>
      <c r="I181" s="94">
        <f>VLOOKUP($A181,Mobilités!$A$3:$U$209,9,0)/VLOOKUP($A181,Mobilités!$A$3:$U$209,21,0)</f>
        <v>0.011103151862464184</v>
      </c>
      <c r="J181" s="94">
        <f>VLOOKUP($A181,Mobilités!$A$3:$U$209,10,0)/VLOOKUP($A181,Mobilités!$A$3:$U$209,21,0)</f>
        <v>0.11532951289398281</v>
      </c>
      <c r="K181" s="94">
        <f>VLOOKUP($A181,Mobilités!$A$3:$U$209,11,0)/VLOOKUP($A181,Mobilités!$A$3:$U$209,21,0)</f>
        <v>0.015042979942693411</v>
      </c>
      <c r="L181" s="94">
        <f>VLOOKUP($A181,Mobilités!$A$3:$U$209,12,0)/VLOOKUP($A181,Mobilités!$A$3:$U$209,21,0)</f>
        <v>0.04405444126074499</v>
      </c>
      <c r="M181" s="94">
        <f>VLOOKUP($A181,Mobilités!$A$3:$U$209,13,0)/VLOOKUP($A181,Mobilités!$A$3:$U$209,21,0)</f>
        <v>0.37679083094555876</v>
      </c>
      <c r="N181" s="94">
        <f>VLOOKUP($A181,Mobilités!$A$3:$U$209,14,0)/VLOOKUP($A181,Mobilités!$A$3:$U$209,21,0)</f>
        <v>0.1257163323782235</v>
      </c>
      <c r="O181" s="94">
        <f>VLOOKUP($A181,Mobilités!$A$3:$U$209,15,0)/VLOOKUP($A181,Mobilités!$A$3:$U$209,21,0)</f>
        <v>0.01038681948424069</v>
      </c>
      <c r="P181" s="94">
        <f>VLOOKUP($A181,Mobilités!$A$3:$U$209,16,0)/VLOOKUP($A181,Mobilités!$A$3:$U$209,21,0)</f>
        <v>0.3126790830945559</v>
      </c>
      <c r="Q181" s="94">
        <f>VLOOKUP($A181,Mobilités!$A$3:$U$209,17,0)/VLOOKUP($A181,Mobilités!$A$3:$U$209,21,0)</f>
        <v>0.13037249283667623</v>
      </c>
      <c r="R181" s="94">
        <f>VLOOKUP($A181,Mobilités!$A$3:$U$209,18,0)/VLOOKUP($A181,Mobilités!$A$3:$U$209,21,0)</f>
        <v>0.5025071633237823</v>
      </c>
      <c r="S181" s="94">
        <f>VLOOKUP($A181,Mobilités!$A$3:$U$209,19,0)/VLOOKUP($A181,Mobilités!$A$3:$U$209,21,0)</f>
        <v>0.6984240687679083</v>
      </c>
      <c r="T181" s="94">
        <f>VLOOKUP($A181,Mobilités!$A$3:$U$209,20,0)/VLOOKUP($A181,Mobilités!$A$3:$U$209,21,0)</f>
        <v>0.49749283667621774</v>
      </c>
      <c r="U181" s="142"/>
      <c r="V181" s="142"/>
      <c r="W181" s="142"/>
      <c r="X181" s="142"/>
      <c r="Y181" s="142"/>
      <c r="Z181" s="142"/>
      <c r="AA181" s="142"/>
      <c r="AB181" s="142"/>
      <c r="AC181" s="142"/>
      <c r="AD181" s="142"/>
      <c r="AE181" s="142"/>
      <c r="AF181" s="142"/>
      <c r="AG181" s="142"/>
    </row>
    <row r="182" spans="1:33" s="53" customFormat="1" ht="14.25" customHeight="1">
      <c r="A182" s="57">
        <v>64</v>
      </c>
      <c r="B182" s="60" t="s">
        <v>373</v>
      </c>
      <c r="C182" s="140" t="str">
        <f>VLOOKUP($A182,'Caractéristiques des enquêtes'!$A$2:$C$210,3,0)</f>
        <v>EMD</v>
      </c>
      <c r="D182" s="61">
        <v>1998</v>
      </c>
      <c r="E182" s="62">
        <v>357000</v>
      </c>
      <c r="F182" s="63">
        <v>12</v>
      </c>
      <c r="G182" s="116" t="s">
        <v>538</v>
      </c>
      <c r="H182" s="94">
        <f>VLOOKUP($A182,Mobilités!$A$3:$U$209,8,0)/VLOOKUP($A182,Mobilités!$A$3:$U$209,21,0)</f>
        <v>0.29058856980381004</v>
      </c>
      <c r="I182" s="94">
        <f>VLOOKUP($A182,Mobilités!$A$3:$U$209,9,0)/VLOOKUP($A182,Mobilités!$A$3:$U$209,21,0)</f>
        <v>0.009667330110889962</v>
      </c>
      <c r="J182" s="94">
        <f>VLOOKUP($A182,Mobilités!$A$3:$U$209,10,0)/VLOOKUP($A182,Mobilités!$A$3:$U$209,21,0)</f>
        <v>0.06596531134489622</v>
      </c>
      <c r="K182" s="94">
        <f>VLOOKUP($A182,Mobilités!$A$3:$U$209,11,0)/VLOOKUP($A182,Mobilités!$A$3:$U$209,21,0)</f>
        <v>0.0088143303952232</v>
      </c>
      <c r="L182" s="94">
        <f>VLOOKUP($A182,Mobilités!$A$3:$U$209,12,0)/VLOOKUP($A182,Mobilités!$A$3:$U$209,21,0)</f>
        <v>0.02388399203866932</v>
      </c>
      <c r="M182" s="94">
        <f>VLOOKUP($A182,Mobilités!$A$3:$U$209,13,0)/VLOOKUP($A182,Mobilités!$A$3:$U$209,21,0)</f>
        <v>0.43986352004549323</v>
      </c>
      <c r="N182" s="94">
        <f>VLOOKUP($A182,Mobilités!$A$3:$U$209,14,0)/VLOOKUP($A182,Mobilités!$A$3:$U$209,21,0)</f>
        <v>0.15581461472846175</v>
      </c>
      <c r="O182" s="94">
        <f>VLOOKUP($A182,Mobilités!$A$3:$U$209,15,0)/VLOOKUP($A182,Mobilités!$A$3:$U$209,21,0)</f>
        <v>0.005402331532556155</v>
      </c>
      <c r="P182" s="94">
        <f>VLOOKUP($A182,Mobilités!$A$3:$U$209,16,0)/VLOOKUP($A182,Mobilités!$A$3:$U$209,21,0)</f>
        <v>0.30025589991470003</v>
      </c>
      <c r="Q182" s="94">
        <f>VLOOKUP($A182,Mobilités!$A$3:$U$209,17,0)/VLOOKUP($A182,Mobilités!$A$3:$U$209,21,0)</f>
        <v>0.07477964174011942</v>
      </c>
      <c r="R182" s="94">
        <f>VLOOKUP($A182,Mobilités!$A$3:$U$209,18,0)/VLOOKUP($A182,Mobilités!$A$3:$U$209,21,0)</f>
        <v>0.595678134773955</v>
      </c>
      <c r="S182" s="94">
        <f>VLOOKUP($A182,Mobilités!$A$3:$U$209,19,0)/VLOOKUP($A182,Mobilités!$A$3:$U$209,21,0)</f>
        <v>0.7094114301961899</v>
      </c>
      <c r="T182" s="94">
        <f>VLOOKUP($A182,Mobilités!$A$3:$U$209,20,0)/VLOOKUP($A182,Mobilités!$A$3:$U$209,21,0)</f>
        <v>0.4043218652260451</v>
      </c>
      <c r="U182" s="142"/>
      <c r="V182" s="142"/>
      <c r="W182" s="142"/>
      <c r="X182" s="142"/>
      <c r="Y182" s="142"/>
      <c r="Z182" s="142"/>
      <c r="AA182" s="142"/>
      <c r="AB182" s="142"/>
      <c r="AC182" s="142"/>
      <c r="AD182" s="142"/>
      <c r="AE182" s="142"/>
      <c r="AF182" s="142"/>
      <c r="AG182" s="142"/>
    </row>
    <row r="183" spans="1:33" s="53" customFormat="1" ht="14.25" customHeight="1">
      <c r="A183" s="57">
        <v>104</v>
      </c>
      <c r="B183" s="60" t="s">
        <v>375</v>
      </c>
      <c r="C183" s="140" t="str">
        <f>VLOOKUP($A183,'Caractéristiques des enquêtes'!$A$2:$C$210,3,0)</f>
        <v>EMD</v>
      </c>
      <c r="D183" s="61">
        <v>2008</v>
      </c>
      <c r="E183" s="62">
        <v>368000</v>
      </c>
      <c r="F183" s="63">
        <v>12</v>
      </c>
      <c r="G183" s="116" t="s">
        <v>538</v>
      </c>
      <c r="H183" s="94">
        <f>VLOOKUP($A183,Mobilités!$A$3:$U$209,8,0)/VLOOKUP($A183,Mobilités!$A$3:$U$209,21,0)</f>
        <v>0.29581005586592174</v>
      </c>
      <c r="I183" s="94">
        <f>VLOOKUP($A183,Mobilités!$A$3:$U$209,9,0)/VLOOKUP($A183,Mobilités!$A$3:$U$209,21,0)</f>
        <v>0.012011173184357541</v>
      </c>
      <c r="J183" s="94">
        <f>VLOOKUP($A183,Mobilités!$A$3:$U$209,10,0)/VLOOKUP($A183,Mobilités!$A$3:$U$209,21,0)</f>
        <v>0.05698324022346368</v>
      </c>
      <c r="K183" s="94">
        <f>VLOOKUP($A183,Mobilités!$A$3:$U$209,11,0)/VLOOKUP($A183,Mobilités!$A$3:$U$209,21,0)</f>
        <v>0.00782122905027933</v>
      </c>
      <c r="L183" s="94">
        <f>VLOOKUP($A183,Mobilités!$A$3:$U$209,12,0)/VLOOKUP($A183,Mobilités!$A$3:$U$209,21,0)</f>
        <v>0.02988826815642458</v>
      </c>
      <c r="M183" s="94">
        <f>VLOOKUP($A183,Mobilités!$A$3:$U$209,13,0)/VLOOKUP($A183,Mobilités!$A$3:$U$209,21,0)</f>
        <v>0.435195530726257</v>
      </c>
      <c r="N183" s="94">
        <f>VLOOKUP($A183,Mobilités!$A$3:$U$209,14,0)/VLOOKUP($A183,Mobilités!$A$3:$U$209,21,0)</f>
        <v>0.1516759776536313</v>
      </c>
      <c r="O183" s="94">
        <f>VLOOKUP($A183,Mobilités!$A$3:$U$209,15,0)/VLOOKUP($A183,Mobilités!$A$3:$U$209,21,0)</f>
        <v>0.010614525139664804</v>
      </c>
      <c r="P183" s="94">
        <f>VLOOKUP($A183,Mobilités!$A$3:$U$209,16,0)/VLOOKUP($A183,Mobilités!$A$3:$U$209,21,0)</f>
        <v>0.3078212290502793</v>
      </c>
      <c r="Q183" s="94">
        <f>VLOOKUP($A183,Mobilités!$A$3:$U$209,17,0)/VLOOKUP($A183,Mobilités!$A$3:$U$209,21,0)</f>
        <v>0.06480446927374302</v>
      </c>
      <c r="R183" s="94">
        <f>VLOOKUP($A183,Mobilités!$A$3:$U$209,18,0)/VLOOKUP($A183,Mobilités!$A$3:$U$209,21,0)</f>
        <v>0.5868715083798882</v>
      </c>
      <c r="S183" s="94">
        <f>VLOOKUP($A183,Mobilités!$A$3:$U$209,19,0)/VLOOKUP($A183,Mobilités!$A$3:$U$209,21,0)</f>
        <v>0.7041899441340782</v>
      </c>
      <c r="T183" s="94">
        <f>VLOOKUP($A183,Mobilités!$A$3:$U$209,20,0)/VLOOKUP($A183,Mobilités!$A$3:$U$209,21,0)</f>
        <v>0.4131284916201116</v>
      </c>
      <c r="U183" s="142"/>
      <c r="V183" s="142"/>
      <c r="W183" s="142"/>
      <c r="X183" s="142"/>
      <c r="Y183" s="142"/>
      <c r="Z183" s="142"/>
      <c r="AA183" s="142"/>
      <c r="AB183" s="142"/>
      <c r="AC183" s="142"/>
      <c r="AD183" s="142"/>
      <c r="AE183" s="142"/>
      <c r="AF183" s="142"/>
      <c r="AG183" s="142"/>
    </row>
    <row r="184" spans="1:33" s="53" customFormat="1" ht="14.25" customHeight="1">
      <c r="A184" s="57">
        <v>103</v>
      </c>
      <c r="B184" s="60" t="s">
        <v>377</v>
      </c>
      <c r="C184" s="140" t="str">
        <f>VLOOKUP($A184,'Caractéristiques des enquêtes'!$A$2:$C$210,3,0)</f>
        <v>EMD</v>
      </c>
      <c r="D184" s="61">
        <v>2008</v>
      </c>
      <c r="E184" s="62">
        <v>575000</v>
      </c>
      <c r="F184" s="63">
        <v>44</v>
      </c>
      <c r="G184" s="116" t="s">
        <v>538</v>
      </c>
      <c r="H184" s="94">
        <f>VLOOKUP($A184,Mobilités!$A$3:$U$209,8,0)/VLOOKUP($A184,Mobilités!$A$3:$U$209,21,0)</f>
        <v>0.27484730705163796</v>
      </c>
      <c r="I184" s="94">
        <f>VLOOKUP($A184,Mobilités!$A$3:$U$209,9,0)/VLOOKUP($A184,Mobilités!$A$3:$U$209,21,0)</f>
        <v>0.013048306496390893</v>
      </c>
      <c r="J184" s="94">
        <f>VLOOKUP($A184,Mobilités!$A$3:$U$209,10,0)/VLOOKUP($A184,Mobilités!$A$3:$U$209,21,0)</f>
        <v>0.046363131593559134</v>
      </c>
      <c r="K184" s="94">
        <f>VLOOKUP($A184,Mobilités!$A$3:$U$209,11,0)/VLOOKUP($A184,Mobilités!$A$3:$U$209,21,0)</f>
        <v>0.004997223764575235</v>
      </c>
      <c r="L184" s="94">
        <f>VLOOKUP($A184,Mobilités!$A$3:$U$209,12,0)/VLOOKUP($A184,Mobilités!$A$3:$U$209,21,0)</f>
        <v>0.02692948362021099</v>
      </c>
      <c r="M184" s="94">
        <f>VLOOKUP($A184,Mobilités!$A$3:$U$209,13,0)/VLOOKUP($A184,Mobilités!$A$3:$U$209,21,0)</f>
        <v>0.4616879511382565</v>
      </c>
      <c r="N184" s="94">
        <f>VLOOKUP($A184,Mobilités!$A$3:$U$209,14,0)/VLOOKUP($A184,Mobilités!$A$3:$U$209,21,0)</f>
        <v>0.15963353692393112</v>
      </c>
      <c r="O184" s="94">
        <f>VLOOKUP($A184,Mobilités!$A$3:$U$209,15,0)/VLOOKUP($A184,Mobilités!$A$3:$U$209,21,0)</f>
        <v>0.01249305941143809</v>
      </c>
      <c r="P184" s="94">
        <f>VLOOKUP($A184,Mobilités!$A$3:$U$209,16,0)/VLOOKUP($A184,Mobilités!$A$3:$U$209,21,0)</f>
        <v>0.28789561354802884</v>
      </c>
      <c r="Q184" s="94">
        <f>VLOOKUP($A184,Mobilités!$A$3:$U$209,17,0)/VLOOKUP($A184,Mobilités!$A$3:$U$209,21,0)</f>
        <v>0.051360355358134366</v>
      </c>
      <c r="R184" s="94">
        <f>VLOOKUP($A184,Mobilités!$A$3:$U$209,18,0)/VLOOKUP($A184,Mobilités!$A$3:$U$209,21,0)</f>
        <v>0.6213214880621876</v>
      </c>
      <c r="S184" s="94">
        <f>VLOOKUP($A184,Mobilités!$A$3:$U$209,19,0)/VLOOKUP($A184,Mobilités!$A$3:$U$209,21,0)</f>
        <v>0.7251526929483619</v>
      </c>
      <c r="T184" s="94">
        <f>VLOOKUP($A184,Mobilités!$A$3:$U$209,20,0)/VLOOKUP($A184,Mobilités!$A$3:$U$209,21,0)</f>
        <v>0.3786785119378124</v>
      </c>
      <c r="U184" s="142"/>
      <c r="V184" s="142"/>
      <c r="W184" s="142"/>
      <c r="X184" s="142"/>
      <c r="Y184" s="142"/>
      <c r="Z184" s="142"/>
      <c r="AA184" s="142"/>
      <c r="AB184" s="142"/>
      <c r="AC184" s="142"/>
      <c r="AD184" s="142"/>
      <c r="AE184" s="142"/>
      <c r="AF184" s="142"/>
      <c r="AG184" s="142"/>
    </row>
    <row r="185" spans="1:33" s="53" customFormat="1" ht="14.25" customHeight="1">
      <c r="A185" s="57">
        <v>206</v>
      </c>
      <c r="B185" s="195" t="s">
        <v>377</v>
      </c>
      <c r="C185" s="196" t="s">
        <v>542</v>
      </c>
      <c r="D185" s="197">
        <v>2022</v>
      </c>
      <c r="E185" s="204">
        <v>599200</v>
      </c>
      <c r="F185" s="199">
        <v>44</v>
      </c>
      <c r="G185" s="201" t="s">
        <v>538</v>
      </c>
      <c r="H185" s="94">
        <f>VLOOKUP($A185,Mobilités!$A$3:$U$209,8,0)/VLOOKUP($A185,Mobilités!$A$3:$U$209,21,0)</f>
        <v>0.31870445560959604</v>
      </c>
      <c r="I185" s="94">
        <f>VLOOKUP($A185,Mobilités!$A$3:$U$209,9,0)/VLOOKUP($A185,Mobilités!$A$3:$U$209,21,0)</f>
        <v>0.021499797487506148</v>
      </c>
      <c r="J185" s="94">
        <f>VLOOKUP($A185,Mobilités!$A$3:$U$209,10,0)/VLOOKUP($A185,Mobilités!$A$3:$U$209,21,0)</f>
        <v>0.0472272524912384</v>
      </c>
      <c r="K185" s="94">
        <f>VLOOKUP($A185,Mobilités!$A$3:$U$209,11,0)/VLOOKUP($A185,Mobilités!$A$3:$U$209,21,0)</f>
        <v>0.014309767127368644</v>
      </c>
      <c r="L185" s="94">
        <f>VLOOKUP($A185,Mobilités!$A$3:$U$209,12,0)/VLOOKUP($A185,Mobilités!$A$3:$U$209,21,0)</f>
        <v>0.02399689369265633</v>
      </c>
      <c r="M185" s="94">
        <f>VLOOKUP($A185,Mobilités!$A$3:$U$209,13,0)/VLOOKUP($A185,Mobilités!$A$3:$U$209,21,0)</f>
        <v>0.4419927229394772</v>
      </c>
      <c r="N185" s="94">
        <f>VLOOKUP($A185,Mobilités!$A$3:$U$209,14,0)/VLOOKUP($A185,Mobilités!$A$3:$U$209,21,0)</f>
        <v>0.12230415702919191</v>
      </c>
      <c r="O185" s="94">
        <f>VLOOKUP($A185,Mobilités!$A$3:$U$209,15,0)/VLOOKUP($A185,Mobilités!$A$3:$U$209,21,0)</f>
        <v>0.009964953622965251</v>
      </c>
      <c r="P185" s="94">
        <f>VLOOKUP($A185,Mobilités!$A$3:$U$209,16,0)/VLOOKUP($A185,Mobilités!$A$3:$U$209,21,0)</f>
        <v>0.34020425309710217</v>
      </c>
      <c r="Q185" s="94">
        <f>VLOOKUP($A185,Mobilités!$A$3:$U$209,17,0)/VLOOKUP($A185,Mobilités!$A$3:$U$209,21,0)</f>
        <v>0.061537019618607046</v>
      </c>
      <c r="R185" s="94">
        <f>VLOOKUP($A185,Mobilités!$A$3:$U$209,18,0)/VLOOKUP($A185,Mobilités!$A$3:$U$209,21,0)</f>
        <v>0.5642968799686692</v>
      </c>
      <c r="S185" s="94">
        <f>VLOOKUP($A185,Mobilités!$A$3:$U$209,19,0)/VLOOKUP($A185,Mobilités!$A$3:$U$209,21,0)</f>
        <v>0.681295544390404</v>
      </c>
      <c r="T185" s="94">
        <f>VLOOKUP($A185,Mobilités!$A$3:$U$209,20,0)/VLOOKUP($A185,Mobilités!$A$3:$U$209,21,0)</f>
        <v>0.4357031200313308</v>
      </c>
      <c r="U185" s="142"/>
      <c r="V185" s="142"/>
      <c r="W185" s="142"/>
      <c r="X185" s="142"/>
      <c r="Y185" s="142"/>
      <c r="Z185" s="142"/>
      <c r="AA185" s="142"/>
      <c r="AB185" s="142"/>
      <c r="AC185" s="142"/>
      <c r="AD185" s="142"/>
      <c r="AE185" s="142"/>
      <c r="AF185" s="142"/>
      <c r="AG185" s="142"/>
    </row>
    <row r="186" spans="1:33" s="53" customFormat="1" ht="14.25" customHeight="1">
      <c r="A186" s="57">
        <v>10</v>
      </c>
      <c r="B186" s="60" t="s">
        <v>379</v>
      </c>
      <c r="C186" s="140" t="str">
        <f>VLOOKUP($A186,'Caractéristiques des enquêtes'!$A$2:$C$210,3,0)</f>
        <v>EMD</v>
      </c>
      <c r="D186" s="61">
        <v>1978</v>
      </c>
      <c r="E186" s="62">
        <v>542000</v>
      </c>
      <c r="F186" s="63">
        <v>64</v>
      </c>
      <c r="G186" s="116" t="s">
        <v>538</v>
      </c>
      <c r="H186" s="94">
        <f>VLOOKUP($A186,Mobilités!$A$3:$U$209,8,0)/VLOOKUP($A186,Mobilités!$A$3:$U$209,21,0)</f>
        <v>0.31489503498833726</v>
      </c>
      <c r="I186" s="94">
        <f>VLOOKUP($A186,Mobilités!$A$3:$U$209,9,0)/VLOOKUP($A186,Mobilités!$A$3:$U$209,21,0)</f>
        <v>0.04431856047984006</v>
      </c>
      <c r="J186" s="94">
        <f>VLOOKUP($A186,Mobilités!$A$3:$U$209,10,0)/VLOOKUP($A186,Mobilités!$A$3:$U$209,21,0)</f>
        <v>0.09196934355214931</v>
      </c>
      <c r="K186" s="94">
        <f>VLOOKUP($A186,Mobilités!$A$3:$U$209,11,0)/VLOOKUP($A186,Mobilités!$A$3:$U$209,21,0)</f>
        <v>0.007664111962679109</v>
      </c>
      <c r="L186" s="94">
        <f>VLOOKUP($A186,Mobilités!$A$3:$U$209,12,0)/VLOOKUP($A186,Mobilités!$A$3:$U$209,21,0)</f>
        <v>0.059313562145951355</v>
      </c>
      <c r="M186" s="94">
        <f>VLOOKUP($A186,Mobilités!$A$3:$U$209,13,0)/VLOOKUP($A186,Mobilités!$A$3:$U$209,21,0)</f>
        <v>0.35954681772742425</v>
      </c>
      <c r="N186" s="94">
        <f>VLOOKUP($A186,Mobilités!$A$3:$U$209,14,0)/VLOOKUP($A186,Mobilités!$A$3:$U$209,21,0)</f>
        <v>0.11729423525491504</v>
      </c>
      <c r="O186" s="94">
        <f>VLOOKUP($A186,Mobilités!$A$3:$U$209,15,0)/VLOOKUP($A186,Mobilités!$A$3:$U$209,21,0)</f>
        <v>0.004998333888703766</v>
      </c>
      <c r="P186" s="94">
        <f>VLOOKUP($A186,Mobilités!$A$3:$U$209,16,0)/VLOOKUP($A186,Mobilités!$A$3:$U$209,21,0)</f>
        <v>0.35921359546817727</v>
      </c>
      <c r="Q186" s="94">
        <f>VLOOKUP($A186,Mobilités!$A$3:$U$209,17,0)/VLOOKUP($A186,Mobilités!$A$3:$U$209,21,0)</f>
        <v>0.09963345551482843</v>
      </c>
      <c r="R186" s="94">
        <f>VLOOKUP($A186,Mobilités!$A$3:$U$209,18,0)/VLOOKUP($A186,Mobilités!$A$3:$U$209,21,0)</f>
        <v>0.4768410529823393</v>
      </c>
      <c r="S186" s="94">
        <f>VLOOKUP($A186,Mobilités!$A$3:$U$209,19,0)/VLOOKUP($A186,Mobilités!$A$3:$U$209,21,0)</f>
        <v>0.6851049650116627</v>
      </c>
      <c r="T186" s="94">
        <f>VLOOKUP($A186,Mobilités!$A$3:$U$209,20,0)/VLOOKUP($A186,Mobilités!$A$3:$U$209,21,0)</f>
        <v>0.5231589470176609</v>
      </c>
      <c r="U186" s="142"/>
      <c r="V186" s="142"/>
      <c r="W186" s="142"/>
      <c r="X186" s="142"/>
      <c r="Y186" s="142"/>
      <c r="Z186" s="142"/>
      <c r="AA186" s="142"/>
      <c r="AB186" s="142"/>
      <c r="AC186" s="142"/>
      <c r="AD186" s="142"/>
      <c r="AE186" s="142"/>
      <c r="AF186" s="142"/>
      <c r="AG186" s="142"/>
    </row>
    <row r="187" spans="1:33" s="53" customFormat="1" ht="14.25" customHeight="1">
      <c r="A187" s="57">
        <v>34</v>
      </c>
      <c r="B187" s="60" t="s">
        <v>382</v>
      </c>
      <c r="C187" s="140" t="str">
        <f>VLOOKUP($A187,'Caractéristiques des enquêtes'!$A$2:$C$210,3,0)</f>
        <v>EMD</v>
      </c>
      <c r="D187" s="61">
        <v>1990</v>
      </c>
      <c r="E187" s="62">
        <v>681000</v>
      </c>
      <c r="F187" s="63">
        <v>72</v>
      </c>
      <c r="G187" s="116" t="s">
        <v>538</v>
      </c>
      <c r="H187" s="94">
        <f>VLOOKUP($A187,Mobilités!$A$3:$U$209,8,0)/VLOOKUP($A187,Mobilités!$A$3:$U$209,21,0)</f>
        <v>0.20220082530949104</v>
      </c>
      <c r="I187" s="94">
        <f>VLOOKUP($A187,Mobilités!$A$3:$U$209,9,0)/VLOOKUP($A187,Mobilités!$A$3:$U$209,21,0)</f>
        <v>0.031292984869325996</v>
      </c>
      <c r="J187" s="94">
        <f>VLOOKUP($A187,Mobilités!$A$3:$U$209,10,0)/VLOOKUP($A187,Mobilités!$A$3:$U$209,21,0)</f>
        <v>0.08390646492434663</v>
      </c>
      <c r="K187" s="94">
        <f>VLOOKUP($A187,Mobilités!$A$3:$U$209,11,0)/VLOOKUP($A187,Mobilités!$A$3:$U$209,21,0)</f>
        <v>0.017537826685006877</v>
      </c>
      <c r="L187" s="94">
        <f>VLOOKUP($A187,Mobilités!$A$3:$U$209,12,0)/VLOOKUP($A187,Mobilités!$A$3:$U$209,21,0)</f>
        <v>0.024415405777166437</v>
      </c>
      <c r="M187" s="94">
        <f>VLOOKUP($A187,Mobilités!$A$3:$U$209,13,0)/VLOOKUP($A187,Mobilités!$A$3:$U$209,21,0)</f>
        <v>0.4879642365887208</v>
      </c>
      <c r="N187" s="94">
        <f>VLOOKUP($A187,Mobilités!$A$3:$U$209,14,0)/VLOOKUP($A187,Mobilités!$A$3:$U$209,21,0)</f>
        <v>0.14408528198074277</v>
      </c>
      <c r="O187" s="94">
        <f>VLOOKUP($A187,Mobilités!$A$3:$U$209,15,0)/VLOOKUP($A187,Mobilités!$A$3:$U$209,21,0)</f>
        <v>0.008596973865199451</v>
      </c>
      <c r="P187" s="94">
        <f>VLOOKUP($A187,Mobilités!$A$3:$U$209,16,0)/VLOOKUP($A187,Mobilités!$A$3:$U$209,21,0)</f>
        <v>0.23349381017881704</v>
      </c>
      <c r="Q187" s="94">
        <f>VLOOKUP($A187,Mobilités!$A$3:$U$209,17,0)/VLOOKUP($A187,Mobilités!$A$3:$U$209,21,0)</f>
        <v>0.1014442916093535</v>
      </c>
      <c r="R187" s="94">
        <f>VLOOKUP($A187,Mobilités!$A$3:$U$209,18,0)/VLOOKUP($A187,Mobilités!$A$3:$U$209,21,0)</f>
        <v>0.6320495185694636</v>
      </c>
      <c r="S187" s="94">
        <f>VLOOKUP($A187,Mobilités!$A$3:$U$209,19,0)/VLOOKUP($A187,Mobilités!$A$3:$U$209,21,0)</f>
        <v>0.7977991746905089</v>
      </c>
      <c r="T187" s="94">
        <f>VLOOKUP($A187,Mobilités!$A$3:$U$209,20,0)/VLOOKUP($A187,Mobilités!$A$3:$U$209,21,0)</f>
        <v>0.3679504814305365</v>
      </c>
      <c r="U187" s="142"/>
      <c r="V187" s="142"/>
      <c r="W187" s="142"/>
      <c r="X187" s="142"/>
      <c r="Y187" s="142"/>
      <c r="Z187" s="142"/>
      <c r="AA187" s="142"/>
      <c r="AB187" s="142"/>
      <c r="AC187" s="142"/>
      <c r="AD187" s="142"/>
      <c r="AE187" s="142"/>
      <c r="AF187" s="142"/>
      <c r="AG187" s="142"/>
    </row>
    <row r="188" spans="1:33" s="53" customFormat="1" ht="14.25" customHeight="1">
      <c r="A188" s="57">
        <v>51</v>
      </c>
      <c r="B188" s="60" t="s">
        <v>382</v>
      </c>
      <c r="C188" s="140" t="str">
        <f>VLOOKUP($A188,'Caractéristiques des enquêtes'!$A$2:$C$210,3,0)</f>
        <v>EMD</v>
      </c>
      <c r="D188" s="61">
        <v>1996</v>
      </c>
      <c r="E188" s="62">
        <v>723000</v>
      </c>
      <c r="F188" s="63">
        <v>72</v>
      </c>
      <c r="G188" s="116" t="s">
        <v>538</v>
      </c>
      <c r="H188" s="94">
        <f>VLOOKUP($A188,Mobilités!$A$3:$U$209,8,0)/VLOOKUP($A188,Mobilités!$A$3:$U$209,21,0)</f>
        <v>0.21859010801591816</v>
      </c>
      <c r="I188" s="94">
        <f>VLOOKUP($A188,Mobilités!$A$3:$U$209,9,0)/VLOOKUP($A188,Mobilités!$A$3:$U$209,21,0)</f>
        <v>0.027572484366117114</v>
      </c>
      <c r="J188" s="94">
        <f>VLOOKUP($A188,Mobilités!$A$3:$U$209,10,0)/VLOOKUP($A188,Mobilités!$A$3:$U$209,21,0)</f>
        <v>0.08072768618533258</v>
      </c>
      <c r="K188" s="94">
        <f>VLOOKUP($A188,Mobilités!$A$3:$U$209,11,0)/VLOOKUP($A188,Mobilités!$A$3:$U$209,21,0)</f>
        <v>0.01762364980102331</v>
      </c>
      <c r="L188" s="94">
        <f>VLOOKUP($A188,Mobilités!$A$3:$U$209,12,0)/VLOOKUP($A188,Mobilités!$A$3:$U$209,21,0)</f>
        <v>0.0122228538942581</v>
      </c>
      <c r="M188" s="94">
        <f>VLOOKUP($A188,Mobilités!$A$3:$U$209,13,0)/VLOOKUP($A188,Mobilités!$A$3:$U$209,21,0)</f>
        <v>0.49431495167708933</v>
      </c>
      <c r="N188" s="94">
        <f>VLOOKUP($A188,Mobilités!$A$3:$U$209,14,0)/VLOOKUP($A188,Mobilités!$A$3:$U$209,21,0)</f>
        <v>0.13843092666287665</v>
      </c>
      <c r="O188" s="94">
        <f>VLOOKUP($A188,Mobilités!$A$3:$U$209,15,0)/VLOOKUP($A188,Mobilités!$A$3:$U$209,21,0)</f>
        <v>0.010517339397384877</v>
      </c>
      <c r="P188" s="94">
        <f>VLOOKUP($A188,Mobilités!$A$3:$U$209,16,0)/VLOOKUP($A188,Mobilités!$A$3:$U$209,21,0)</f>
        <v>0.24616259238203525</v>
      </c>
      <c r="Q188" s="94">
        <f>VLOOKUP($A188,Mobilités!$A$3:$U$209,17,0)/VLOOKUP($A188,Mobilités!$A$3:$U$209,21,0)</f>
        <v>0.09835133598635588</v>
      </c>
      <c r="R188" s="94">
        <f>VLOOKUP($A188,Mobilités!$A$3:$U$209,18,0)/VLOOKUP($A188,Mobilités!$A$3:$U$209,21,0)</f>
        <v>0.6327458783399659</v>
      </c>
      <c r="S188" s="94">
        <f>VLOOKUP($A188,Mobilités!$A$3:$U$209,19,0)/VLOOKUP($A188,Mobilités!$A$3:$U$209,21,0)</f>
        <v>0.7814098919840818</v>
      </c>
      <c r="T188" s="94">
        <f>VLOOKUP($A188,Mobilités!$A$3:$U$209,20,0)/VLOOKUP($A188,Mobilités!$A$3:$U$209,21,0)</f>
        <v>0.36725412166003407</v>
      </c>
      <c r="U188" s="142"/>
      <c r="V188" s="142"/>
      <c r="W188" s="142"/>
      <c r="X188" s="142"/>
      <c r="Y188" s="142"/>
      <c r="Z188" s="142"/>
      <c r="AA188" s="142"/>
      <c r="AB188" s="142"/>
      <c r="AC188" s="142"/>
      <c r="AD188" s="142"/>
      <c r="AE188" s="142"/>
      <c r="AF188" s="142"/>
      <c r="AG188" s="142"/>
    </row>
    <row r="189" spans="1:33" s="53" customFormat="1" ht="14.25" customHeight="1">
      <c r="A189" s="57">
        <v>82</v>
      </c>
      <c r="B189" s="60" t="s">
        <v>382</v>
      </c>
      <c r="C189" s="140" t="str">
        <f>VLOOKUP($A189,'Caractéristiques des enquêtes'!$A$2:$C$210,3,0)</f>
        <v>EMD</v>
      </c>
      <c r="D189" s="61">
        <v>2004</v>
      </c>
      <c r="E189" s="62">
        <v>935000</v>
      </c>
      <c r="F189" s="63">
        <v>167</v>
      </c>
      <c r="G189" s="116" t="s">
        <v>538</v>
      </c>
      <c r="H189" s="94">
        <f>VLOOKUP($A189,Mobilités!$A$3:$U$209,8,0)/VLOOKUP($A189,Mobilités!$A$3:$U$209,21,0)</f>
        <v>0.2138445702521873</v>
      </c>
      <c r="I189" s="94">
        <f>VLOOKUP($A189,Mobilités!$A$3:$U$209,9,0)/VLOOKUP($A189,Mobilités!$A$3:$U$209,21,0)</f>
        <v>0.028306742151312403</v>
      </c>
      <c r="J189" s="94">
        <f>VLOOKUP($A189,Mobilités!$A$3:$U$209,10,0)/VLOOKUP($A189,Mobilités!$A$3:$U$209,21,0)</f>
        <v>0.07025218733916624</v>
      </c>
      <c r="K189" s="94">
        <f>VLOOKUP($A189,Mobilités!$A$3:$U$209,11,0)/VLOOKUP($A189,Mobilités!$A$3:$U$209,21,0)</f>
        <v>0.0177560473494596</v>
      </c>
      <c r="L189" s="94">
        <f>VLOOKUP($A189,Mobilités!$A$3:$U$209,12,0)/VLOOKUP($A189,Mobilités!$A$3:$U$209,21,0)</f>
        <v>0.016726711271230058</v>
      </c>
      <c r="M189" s="94">
        <f>VLOOKUP($A189,Mobilités!$A$3:$U$209,13,0)/VLOOKUP($A189,Mobilités!$A$3:$U$209,21,0)</f>
        <v>0.5061760164693773</v>
      </c>
      <c r="N189" s="94">
        <f>VLOOKUP($A189,Mobilités!$A$3:$U$209,14,0)/VLOOKUP($A189,Mobilités!$A$3:$U$209,21,0)</f>
        <v>0.13767370046320124</v>
      </c>
      <c r="O189" s="94">
        <f>VLOOKUP($A189,Mobilités!$A$3:$U$209,15,0)/VLOOKUP($A189,Mobilités!$A$3:$U$209,21,0)</f>
        <v>0.009264024704065876</v>
      </c>
      <c r="P189" s="94">
        <f>VLOOKUP($A189,Mobilités!$A$3:$U$209,16,0)/VLOOKUP($A189,Mobilités!$A$3:$U$209,21,0)</f>
        <v>0.2421513124034997</v>
      </c>
      <c r="Q189" s="94">
        <f>VLOOKUP($A189,Mobilités!$A$3:$U$209,17,0)/VLOOKUP($A189,Mobilités!$A$3:$U$209,21,0)</f>
        <v>0.08800823468862584</v>
      </c>
      <c r="R189" s="94">
        <f>VLOOKUP($A189,Mobilités!$A$3:$U$209,18,0)/VLOOKUP($A189,Mobilités!$A$3:$U$209,21,0)</f>
        <v>0.6438497169325785</v>
      </c>
      <c r="S189" s="94">
        <f>VLOOKUP($A189,Mobilités!$A$3:$U$209,19,0)/VLOOKUP($A189,Mobilités!$A$3:$U$209,21,0)</f>
        <v>0.7861554297478127</v>
      </c>
      <c r="T189" s="94">
        <f>VLOOKUP($A189,Mobilités!$A$3:$U$209,20,0)/VLOOKUP($A189,Mobilités!$A$3:$U$209,21,0)</f>
        <v>0.35615028306742147</v>
      </c>
      <c r="U189" s="142"/>
      <c r="V189" s="142"/>
      <c r="W189" s="142"/>
      <c r="X189" s="142"/>
      <c r="Y189" s="142"/>
      <c r="Z189" s="142"/>
      <c r="AA189" s="142"/>
      <c r="AB189" s="142"/>
      <c r="AC189" s="142"/>
      <c r="AD189" s="142"/>
      <c r="AE189" s="142"/>
      <c r="AF189" s="142"/>
      <c r="AG189" s="142"/>
    </row>
    <row r="190" spans="1:33" s="53" customFormat="1" ht="14.25" customHeight="1">
      <c r="A190" s="57">
        <v>148</v>
      </c>
      <c r="B190" s="60" t="s">
        <v>458</v>
      </c>
      <c r="C190" s="140" t="str">
        <f>VLOOKUP($A190,'Caractéristiques des enquêtes'!$A$2:$C$210,3,0)</f>
        <v>EMD</v>
      </c>
      <c r="D190" s="61">
        <v>2013</v>
      </c>
      <c r="E190" s="62">
        <v>1064234</v>
      </c>
      <c r="F190" s="63">
        <v>167</v>
      </c>
      <c r="G190" s="116" t="s">
        <v>538</v>
      </c>
      <c r="H190" s="94">
        <f>VLOOKUP($A190,Mobilités!$A$3:$U$209,8,0)/VLOOKUP($A190,Mobilités!$A$3:$U$209,21,0)</f>
        <v>0.21479530665094815</v>
      </c>
      <c r="I190" s="94">
        <f>VLOOKUP($A190,Mobilités!$A$3:$U$209,9,0)/VLOOKUP($A190,Mobilités!$A$3:$U$209,21,0)</f>
        <v>0.02200461153021333</v>
      </c>
      <c r="J190" s="94">
        <f>VLOOKUP($A190,Mobilités!$A$3:$U$209,10,0)/VLOOKUP($A190,Mobilités!$A$3:$U$209,21,0)</f>
        <v>0.11740106983483284</v>
      </c>
      <c r="K190" s="94">
        <f>VLOOKUP($A190,Mobilités!$A$3:$U$209,11,0)/VLOOKUP($A190,Mobilités!$A$3:$U$209,21,0)</f>
        <v>0.01633427604165641</v>
      </c>
      <c r="L190" s="94">
        <f>VLOOKUP($A190,Mobilités!$A$3:$U$209,12,0)/VLOOKUP($A190,Mobilités!$A$3:$U$209,21,0)</f>
        <v>0.010629315505553391</v>
      </c>
      <c r="M190" s="94">
        <f>VLOOKUP($A190,Mobilités!$A$3:$U$209,13,0)/VLOOKUP($A190,Mobilités!$A$3:$U$209,21,0)</f>
        <v>0.4747959518450488</v>
      </c>
      <c r="N190" s="94">
        <f>VLOOKUP($A190,Mobilités!$A$3:$U$209,14,0)/VLOOKUP($A190,Mobilités!$A$3:$U$209,21,0)</f>
        <v>0.12715484333681892</v>
      </c>
      <c r="O190" s="94">
        <f>VLOOKUP($A190,Mobilités!$A$3:$U$209,15,0)/VLOOKUP($A190,Mobilités!$A$3:$U$209,21,0)</f>
        <v>0.016884625254928107</v>
      </c>
      <c r="P190" s="94">
        <f>VLOOKUP($A190,Mobilités!$A$3:$U$209,16,0)/VLOOKUP($A190,Mobilités!$A$3:$U$209,21,0)</f>
        <v>0.23679991818116147</v>
      </c>
      <c r="Q190" s="94">
        <f>VLOOKUP($A190,Mobilités!$A$3:$U$209,17,0)/VLOOKUP($A190,Mobilités!$A$3:$U$209,21,0)</f>
        <v>0.13373534587648925</v>
      </c>
      <c r="R190" s="94">
        <f>VLOOKUP($A190,Mobilités!$A$3:$U$209,18,0)/VLOOKUP($A190,Mobilités!$A$3:$U$209,21,0)</f>
        <v>0.6019507951818678</v>
      </c>
      <c r="S190" s="94">
        <f>VLOOKUP($A190,Mobilités!$A$3:$U$209,19,0)/VLOOKUP($A190,Mobilités!$A$3:$U$209,21,0)</f>
        <v>0.7852046933490519</v>
      </c>
      <c r="T190" s="94">
        <f>VLOOKUP($A190,Mobilités!$A$3:$U$209,20,0)/VLOOKUP($A190,Mobilités!$A$3:$U$209,21,0)</f>
        <v>0.3980492048181322</v>
      </c>
      <c r="U190" s="142"/>
      <c r="V190" s="142"/>
      <c r="W190" s="142"/>
      <c r="X190" s="142"/>
      <c r="Y190" s="142"/>
      <c r="Z190" s="142"/>
      <c r="AA190" s="142"/>
      <c r="AB190" s="142"/>
      <c r="AC190" s="142"/>
      <c r="AD190" s="142"/>
      <c r="AE190" s="142"/>
      <c r="AF190" s="142"/>
      <c r="AG190" s="142"/>
    </row>
    <row r="191" spans="1:33" s="53" customFormat="1" ht="14.25" customHeight="1">
      <c r="A191" s="57">
        <v>147</v>
      </c>
      <c r="B191" s="60" t="s">
        <v>387</v>
      </c>
      <c r="C191" s="140" t="str">
        <f>VLOOKUP($A191,'Caractéristiques des enquêtes'!$A$2:$C$210,3,0)</f>
        <v>EMD</v>
      </c>
      <c r="D191" s="61">
        <v>2013</v>
      </c>
      <c r="E191" s="62">
        <v>1071200</v>
      </c>
      <c r="F191" s="63">
        <v>179</v>
      </c>
      <c r="G191" s="116" t="s">
        <v>538</v>
      </c>
      <c r="H191" s="94">
        <f>VLOOKUP($A191,Mobilités!$A$3:$U$209,8,0)/VLOOKUP($A191,Mobilités!$A$3:$U$209,21,0)</f>
        <v>0.21562130777378713</v>
      </c>
      <c r="I191" s="94">
        <f>VLOOKUP($A191,Mobilités!$A$3:$U$209,9,0)/VLOOKUP($A191,Mobilités!$A$3:$U$209,21,0)</f>
        <v>0.022178570887346632</v>
      </c>
      <c r="J191" s="94">
        <f>VLOOKUP($A191,Mobilités!$A$3:$U$209,10,0)/VLOOKUP($A191,Mobilités!$A$3:$U$209,21,0)</f>
        <v>0.1170609134695025</v>
      </c>
      <c r="K191" s="94">
        <f>VLOOKUP($A191,Mobilités!$A$3:$U$209,11,0)/VLOOKUP($A191,Mobilités!$A$3:$U$209,21,0)</f>
        <v>0.016166235291842964</v>
      </c>
      <c r="L191" s="94">
        <f>VLOOKUP($A191,Mobilités!$A$3:$U$209,12,0)/VLOOKUP($A191,Mobilités!$A$3:$U$209,21,0)</f>
        <v>0.010670190823918074</v>
      </c>
      <c r="M191" s="94">
        <f>VLOOKUP($A191,Mobilités!$A$3:$U$209,13,0)/VLOOKUP($A191,Mobilités!$A$3:$U$209,21,0)</f>
        <v>0.4743631146568676</v>
      </c>
      <c r="N191" s="94">
        <f>VLOOKUP($A191,Mobilités!$A$3:$U$209,14,0)/VLOOKUP($A191,Mobilités!$A$3:$U$209,21,0)</f>
        <v>0.12699011156173362</v>
      </c>
      <c r="O191" s="94">
        <f>VLOOKUP($A191,Mobilités!$A$3:$U$209,15,0)/VLOOKUP($A191,Mobilités!$A$3:$U$209,21,0)</f>
        <v>0.016949555535001454</v>
      </c>
      <c r="P191" s="94">
        <f>VLOOKUP($A191,Mobilités!$A$3:$U$209,16,0)/VLOOKUP($A191,Mobilités!$A$3:$U$209,21,0)</f>
        <v>0.23779987866113378</v>
      </c>
      <c r="Q191" s="94">
        <f>VLOOKUP($A191,Mobilités!$A$3:$U$209,17,0)/VLOOKUP($A191,Mobilités!$A$3:$U$209,21,0)</f>
        <v>0.13322714876134545</v>
      </c>
      <c r="R191" s="94">
        <f>VLOOKUP($A191,Mobilités!$A$3:$U$209,18,0)/VLOOKUP($A191,Mobilités!$A$3:$U$209,21,0)</f>
        <v>0.6013532262186012</v>
      </c>
      <c r="S191" s="94">
        <f>VLOOKUP($A191,Mobilités!$A$3:$U$209,19,0)/VLOOKUP($A191,Mobilités!$A$3:$U$209,21,0)</f>
        <v>0.7843786922262128</v>
      </c>
      <c r="T191" s="94">
        <f>VLOOKUP($A191,Mobilités!$A$3:$U$209,20,0)/VLOOKUP($A191,Mobilités!$A$3:$U$209,21,0)</f>
        <v>0.3986467737813988</v>
      </c>
      <c r="U191" s="142"/>
      <c r="V191" s="142"/>
      <c r="W191" s="142"/>
      <c r="X191" s="142"/>
      <c r="Y191" s="142"/>
      <c r="Z191" s="142"/>
      <c r="AA191" s="142"/>
      <c r="AB191" s="142"/>
      <c r="AC191" s="142"/>
      <c r="AD191" s="142"/>
      <c r="AE191" s="142"/>
      <c r="AF191" s="142"/>
      <c r="AG191" s="142"/>
    </row>
    <row r="192" spans="1:33" s="53" customFormat="1" ht="14.25" customHeight="1">
      <c r="A192" s="57">
        <v>105</v>
      </c>
      <c r="B192" s="60" t="s">
        <v>389</v>
      </c>
      <c r="C192" s="140" t="str">
        <f>VLOOKUP($A192,'Caractéristiques des enquêtes'!$A$2:$C$210,3,0)</f>
        <v>EMD</v>
      </c>
      <c r="D192" s="61">
        <v>2008</v>
      </c>
      <c r="E192" s="62">
        <v>348000</v>
      </c>
      <c r="F192" s="63">
        <v>40</v>
      </c>
      <c r="G192" s="116" t="s">
        <v>538</v>
      </c>
      <c r="H192" s="94">
        <f>VLOOKUP($A192,Mobilités!$A$3:$U$209,8,0)/VLOOKUP($A192,Mobilités!$A$3:$U$209,21,0)</f>
        <v>0.27528559487322374</v>
      </c>
      <c r="I192" s="94">
        <f>VLOOKUP($A192,Mobilités!$A$3:$U$209,9,0)/VLOOKUP($A192,Mobilités!$A$3:$U$209,21,0)</f>
        <v>0.033435497353023126</v>
      </c>
      <c r="J192" s="94">
        <f>VLOOKUP($A192,Mobilités!$A$3:$U$209,10,0)/VLOOKUP($A192,Mobilités!$A$3:$U$209,21,0)</f>
        <v>0.0651992198383951</v>
      </c>
      <c r="K192" s="94">
        <f>VLOOKUP($A192,Mobilités!$A$3:$U$209,11,0)/VLOOKUP($A192,Mobilités!$A$3:$U$209,21,0)</f>
        <v>0.014767344664251881</v>
      </c>
      <c r="L192" s="94">
        <f>VLOOKUP($A192,Mobilités!$A$3:$U$209,12,0)/VLOOKUP($A192,Mobilités!$A$3:$U$209,21,0)</f>
        <v>0.008637503482864307</v>
      </c>
      <c r="M192" s="94">
        <f>VLOOKUP($A192,Mobilités!$A$3:$U$209,13,0)/VLOOKUP($A192,Mobilités!$A$3:$U$209,21,0)</f>
        <v>0.4611312343271106</v>
      </c>
      <c r="N192" s="94">
        <f>VLOOKUP($A192,Mobilités!$A$3:$U$209,14,0)/VLOOKUP($A192,Mobilités!$A$3:$U$209,21,0)</f>
        <v>0.1262190025076623</v>
      </c>
      <c r="O192" s="94">
        <f>VLOOKUP($A192,Mobilités!$A$3:$U$209,15,0)/VLOOKUP($A192,Mobilités!$A$3:$U$209,21,0)</f>
        <v>0.015324602953468934</v>
      </c>
      <c r="P192" s="94">
        <f>VLOOKUP($A192,Mobilités!$A$3:$U$209,16,0)/VLOOKUP($A192,Mobilités!$A$3:$U$209,21,0)</f>
        <v>0.3087210922262469</v>
      </c>
      <c r="Q192" s="94">
        <f>VLOOKUP($A192,Mobilités!$A$3:$U$209,17,0)/VLOOKUP($A192,Mobilités!$A$3:$U$209,21,0)</f>
        <v>0.07996656450264698</v>
      </c>
      <c r="R192" s="94">
        <f>VLOOKUP($A192,Mobilités!$A$3:$U$209,18,0)/VLOOKUP($A192,Mobilités!$A$3:$U$209,21,0)</f>
        <v>0.5873502368347729</v>
      </c>
      <c r="S192" s="94">
        <f>VLOOKUP($A192,Mobilités!$A$3:$U$209,19,0)/VLOOKUP($A192,Mobilités!$A$3:$U$209,21,0)</f>
        <v>0.7247144051267762</v>
      </c>
      <c r="T192" s="94">
        <f>VLOOKUP($A192,Mobilités!$A$3:$U$209,20,0)/VLOOKUP($A192,Mobilités!$A$3:$U$209,21,0)</f>
        <v>0.41264976316522706</v>
      </c>
      <c r="U192" s="142"/>
      <c r="V192" s="142"/>
      <c r="W192" s="142"/>
      <c r="X192" s="142"/>
      <c r="Y192" s="142"/>
      <c r="Z192" s="142"/>
      <c r="AA192" s="142"/>
      <c r="AB192" s="142"/>
      <c r="AC192" s="142"/>
      <c r="AD192" s="142"/>
      <c r="AE192" s="142"/>
      <c r="AF192" s="142"/>
      <c r="AG192" s="142"/>
    </row>
    <row r="193" spans="1:33" s="53" customFormat="1" ht="14.25" customHeight="1">
      <c r="A193" s="57">
        <v>196</v>
      </c>
      <c r="B193" s="60" t="s">
        <v>574</v>
      </c>
      <c r="C193" s="140" t="s">
        <v>542</v>
      </c>
      <c r="D193" s="61">
        <v>2019</v>
      </c>
      <c r="E193" s="169">
        <v>591500</v>
      </c>
      <c r="F193" s="67">
        <v>227</v>
      </c>
      <c r="G193" s="167" t="s">
        <v>538</v>
      </c>
      <c r="H193" s="94">
        <f>VLOOKUP($A193,Mobilités!$A$3:$U$209,8,0)/VLOOKUP($A193,Mobilités!$A$3:$U$209,21,0)</f>
        <v>0.2625766390033359</v>
      </c>
      <c r="I193" s="94">
        <f>VLOOKUP($A193,Mobilités!$A$3:$U$209,9,0)/VLOOKUP($A193,Mobilités!$A$3:$U$209,21,0)</f>
        <v>0.023171657363086122</v>
      </c>
      <c r="J193" s="94">
        <f>VLOOKUP($A193,Mobilités!$A$3:$U$209,10,0)/VLOOKUP($A193,Mobilités!$A$3:$U$209,21,0)</f>
        <v>0.06058297458764085</v>
      </c>
      <c r="K193" s="94">
        <f>VLOOKUP($A193,Mobilités!$A$3:$U$209,11,0)/VLOOKUP($A193,Mobilités!$A$3:$U$209,21,0)</f>
        <v>0.023729031932801358</v>
      </c>
      <c r="L193" s="94">
        <f>VLOOKUP($A193,Mobilités!$A$3:$U$209,12,0)/VLOOKUP($A193,Mobilités!$A$3:$U$209,21,0)</f>
        <v>0.007845257134534538</v>
      </c>
      <c r="M193" s="94">
        <f>VLOOKUP($A193,Mobilités!$A$3:$U$209,13,0)/VLOOKUP($A193,Mobilités!$A$3:$U$209,21,0)</f>
        <v>0.48410362125417683</v>
      </c>
      <c r="N193" s="94">
        <f>VLOOKUP($A193,Mobilités!$A$3:$U$209,14,0)/VLOOKUP($A193,Mobilités!$A$3:$U$209,21,0)</f>
        <v>0.12107352022653496</v>
      </c>
      <c r="O193" s="94">
        <f>VLOOKUP($A193,Mobilités!$A$3:$U$209,15,0)/VLOOKUP($A193,Mobilités!$A$3:$U$209,21,0)</f>
        <v>0.016917298497889543</v>
      </c>
      <c r="P193" s="94">
        <f>VLOOKUP($A193,Mobilités!$A$3:$U$209,16,0)/VLOOKUP($A193,Mobilités!$A$3:$U$209,21,0)</f>
        <v>0.285748296366422</v>
      </c>
      <c r="Q193" s="94">
        <f>VLOOKUP($A193,Mobilités!$A$3:$U$209,17,0)/VLOOKUP($A193,Mobilités!$A$3:$U$209,21,0)</f>
        <v>0.08431200652044221</v>
      </c>
      <c r="R193" s="94">
        <f>VLOOKUP($A193,Mobilités!$A$3:$U$209,18,0)/VLOOKUP($A193,Mobilités!$A$3:$U$209,21,0)</f>
        <v>0.6051771414807119</v>
      </c>
      <c r="S193" s="94">
        <f>VLOOKUP($A193,Mobilités!$A$3:$U$209,19,0)/VLOOKUP($A193,Mobilités!$A$3:$U$209,21,0)</f>
        <v>0.7374233609966642</v>
      </c>
      <c r="T193" s="94">
        <f>VLOOKUP($A193,Mobilités!$A$3:$U$209,20,0)/VLOOKUP($A193,Mobilités!$A$3:$U$209,21,0)</f>
        <v>0.3948228585192883</v>
      </c>
      <c r="U193" s="142"/>
      <c r="V193" s="142"/>
      <c r="W193" s="142"/>
      <c r="X193" s="142"/>
      <c r="Y193" s="142"/>
      <c r="Z193" s="142"/>
      <c r="AA193" s="142"/>
      <c r="AB193" s="142"/>
      <c r="AC193" s="142"/>
      <c r="AD193" s="142"/>
      <c r="AE193" s="142"/>
      <c r="AF193" s="142"/>
      <c r="AG193" s="142"/>
    </row>
    <row r="194" spans="1:33" s="53" customFormat="1" ht="14.25" customHeight="1">
      <c r="A194" s="57">
        <v>67</v>
      </c>
      <c r="B194" s="60" t="s">
        <v>392</v>
      </c>
      <c r="C194" s="140" t="str">
        <f>VLOOKUP($A194,'Caractéristiques des enquêtes'!$A$2:$C$210,3,0)</f>
        <v>EMD</v>
      </c>
      <c r="D194" s="61">
        <v>1999</v>
      </c>
      <c r="E194" s="62">
        <v>120000</v>
      </c>
      <c r="F194" s="63">
        <v>11</v>
      </c>
      <c r="G194" s="116" t="s">
        <v>538</v>
      </c>
      <c r="H194" s="94">
        <f>VLOOKUP($A194,Mobilités!$A$3:$U$209,8,0)/VLOOKUP($A194,Mobilités!$A$3:$U$209,21,0)</f>
        <v>0.22913907284768212</v>
      </c>
      <c r="I194" s="94">
        <f>VLOOKUP($A194,Mobilités!$A$3:$U$209,9,0)/VLOOKUP($A194,Mobilités!$A$3:$U$209,21,0)</f>
        <v>0.033112582781456956</v>
      </c>
      <c r="J194" s="94">
        <f>VLOOKUP($A194,Mobilités!$A$3:$U$209,10,0)/VLOOKUP($A194,Mobilités!$A$3:$U$209,21,0)</f>
        <v>0.049271523178807945</v>
      </c>
      <c r="K194" s="94">
        <f>VLOOKUP($A194,Mobilités!$A$3:$U$209,11,0)/VLOOKUP($A194,Mobilités!$A$3:$U$209,21,0)</f>
        <v>0.008741721854304637</v>
      </c>
      <c r="L194" s="94">
        <f>VLOOKUP($A194,Mobilités!$A$3:$U$209,12,0)/VLOOKUP($A194,Mobilités!$A$3:$U$209,21,0)</f>
        <v>0.020927152317880796</v>
      </c>
      <c r="M194" s="94">
        <f>VLOOKUP($A194,Mobilités!$A$3:$U$209,13,0)/VLOOKUP($A194,Mobilités!$A$3:$U$209,21,0)</f>
        <v>0.48927152317880795</v>
      </c>
      <c r="N194" s="94">
        <f>VLOOKUP($A194,Mobilités!$A$3:$U$209,14,0)/VLOOKUP($A194,Mobilités!$A$3:$U$209,21,0)</f>
        <v>0.16476821192052982</v>
      </c>
      <c r="O194" s="94">
        <f>VLOOKUP($A194,Mobilités!$A$3:$U$209,15,0)/VLOOKUP($A194,Mobilités!$A$3:$U$209,21,0)</f>
        <v>0.004768211920529801</v>
      </c>
      <c r="P194" s="94">
        <f>VLOOKUP($A194,Mobilités!$A$3:$U$209,16,0)/VLOOKUP($A194,Mobilités!$A$3:$U$209,21,0)</f>
        <v>0.2622516556291391</v>
      </c>
      <c r="Q194" s="94">
        <f>VLOOKUP($A194,Mobilités!$A$3:$U$209,17,0)/VLOOKUP($A194,Mobilités!$A$3:$U$209,21,0)</f>
        <v>0.05801324503311259</v>
      </c>
      <c r="R194" s="94">
        <f>VLOOKUP($A194,Mobilités!$A$3:$U$209,18,0)/VLOOKUP($A194,Mobilités!$A$3:$U$209,21,0)</f>
        <v>0.6540397350993378</v>
      </c>
      <c r="S194" s="94">
        <f>VLOOKUP($A194,Mobilités!$A$3:$U$209,19,0)/VLOOKUP($A194,Mobilités!$A$3:$U$209,21,0)</f>
        <v>0.7708609271523179</v>
      </c>
      <c r="T194" s="94">
        <f>VLOOKUP($A194,Mobilités!$A$3:$U$209,20,0)/VLOOKUP($A194,Mobilités!$A$3:$U$209,21,0)</f>
        <v>0.3459602649006622</v>
      </c>
      <c r="U194" s="142"/>
      <c r="V194" s="142"/>
      <c r="W194" s="142"/>
      <c r="X194" s="142"/>
      <c r="Y194" s="142"/>
      <c r="Z194" s="142"/>
      <c r="AA194" s="142"/>
      <c r="AB194" s="142"/>
      <c r="AC194" s="142"/>
      <c r="AD194" s="142"/>
      <c r="AE194" s="142"/>
      <c r="AF194" s="142"/>
      <c r="AG194" s="142"/>
    </row>
    <row r="195" spans="1:33" s="53" customFormat="1" ht="14.25" customHeight="1">
      <c r="A195" s="57">
        <v>14</v>
      </c>
      <c r="B195" s="60" t="s">
        <v>395</v>
      </c>
      <c r="C195" s="140" t="str">
        <f>VLOOKUP($A195,'Caractéristiques des enquêtes'!$A$2:$C$210,3,0)</f>
        <v>EMD</v>
      </c>
      <c r="D195" s="61">
        <v>1981</v>
      </c>
      <c r="E195" s="62">
        <v>130000</v>
      </c>
      <c r="F195" s="63">
        <v>12</v>
      </c>
      <c r="G195" s="116" t="s">
        <v>538</v>
      </c>
      <c r="H195" s="94">
        <f>VLOOKUP($A195,Mobilités!$A$3:$U$209,8,0)/VLOOKUP($A195,Mobilités!$A$3:$U$209,21,0)</f>
        <v>0.3501882732651963</v>
      </c>
      <c r="I195" s="94">
        <f>VLOOKUP($A195,Mobilités!$A$3:$U$209,9,0)/VLOOKUP($A195,Mobilités!$A$3:$U$209,21,0)</f>
        <v>0.05433028509951587</v>
      </c>
      <c r="J195" s="94">
        <f>VLOOKUP($A195,Mobilités!$A$3:$U$209,10,0)/VLOOKUP($A195,Mobilités!$A$3:$U$209,21,0)</f>
        <v>0.05056481979558902</v>
      </c>
      <c r="K195" s="94">
        <f>VLOOKUP($A195,Mobilités!$A$3:$U$209,11,0)/VLOOKUP($A195,Mobilités!$A$3:$U$209,21,0)</f>
        <v>0.032544378698224845</v>
      </c>
      <c r="L195" s="94">
        <f>VLOOKUP($A195,Mobilités!$A$3:$U$209,12,0)/VLOOKUP($A195,Mobilités!$A$3:$U$209,21,0)</f>
        <v>0.045454545454545456</v>
      </c>
      <c r="M195" s="94">
        <f>VLOOKUP($A195,Mobilités!$A$3:$U$209,13,0)/VLOOKUP($A195,Mobilités!$A$3:$U$209,21,0)</f>
        <v>0.34185045723507257</v>
      </c>
      <c r="N195" s="94">
        <f>VLOOKUP($A195,Mobilités!$A$3:$U$209,14,0)/VLOOKUP($A195,Mobilités!$A$3:$U$209,21,0)</f>
        <v>0.11135018827326518</v>
      </c>
      <c r="O195" s="94">
        <f>VLOOKUP($A195,Mobilités!$A$3:$U$209,15,0)/VLOOKUP($A195,Mobilités!$A$3:$U$209,21,0)</f>
        <v>0.013717052178590637</v>
      </c>
      <c r="P195" s="94">
        <f>VLOOKUP($A195,Mobilités!$A$3:$U$209,16,0)/VLOOKUP($A195,Mobilités!$A$3:$U$209,21,0)</f>
        <v>0.4045185583647122</v>
      </c>
      <c r="Q195" s="94">
        <f>VLOOKUP($A195,Mobilités!$A$3:$U$209,17,0)/VLOOKUP($A195,Mobilités!$A$3:$U$209,21,0)</f>
        <v>0.08310919849381387</v>
      </c>
      <c r="R195" s="94">
        <f>VLOOKUP($A195,Mobilités!$A$3:$U$209,18,0)/VLOOKUP($A195,Mobilités!$A$3:$U$209,21,0)</f>
        <v>0.4532006455083378</v>
      </c>
      <c r="S195" s="94">
        <f>VLOOKUP($A195,Mobilités!$A$3:$U$209,19,0)/VLOOKUP($A195,Mobilités!$A$3:$U$209,21,0)</f>
        <v>0.6498117267348037</v>
      </c>
      <c r="T195" s="94">
        <f>VLOOKUP($A195,Mobilités!$A$3:$U$209,20,0)/VLOOKUP($A195,Mobilités!$A$3:$U$209,21,0)</f>
        <v>0.5467993544916622</v>
      </c>
      <c r="U195" s="142"/>
      <c r="V195" s="142"/>
      <c r="W195" s="142"/>
      <c r="X195" s="142"/>
      <c r="Y195" s="142"/>
      <c r="Z195" s="142"/>
      <c r="AA195" s="142"/>
      <c r="AB195" s="142"/>
      <c r="AC195" s="142"/>
      <c r="AD195" s="142"/>
      <c r="AE195" s="142"/>
      <c r="AF195" s="142"/>
      <c r="AG195" s="142"/>
    </row>
    <row r="196" spans="1:33" s="53" customFormat="1" ht="14.25" customHeight="1">
      <c r="A196" s="57">
        <v>41</v>
      </c>
      <c r="B196" s="60" t="s">
        <v>398</v>
      </c>
      <c r="C196" s="140" t="str">
        <f>VLOOKUP($A196,'Caractéristiques des enquêtes'!$A$2:$C$210,3,0)</f>
        <v>EMD</v>
      </c>
      <c r="D196" s="61">
        <v>1991</v>
      </c>
      <c r="E196" s="62">
        <v>228000</v>
      </c>
      <c r="F196" s="63">
        <v>47</v>
      </c>
      <c r="G196" s="116" t="s">
        <v>538</v>
      </c>
      <c r="H196" s="94">
        <f>VLOOKUP($A196,Mobilités!$A$3:$U$209,8,0)/VLOOKUP($A196,Mobilités!$A$3:$U$209,21,0)</f>
        <v>0.2037685060565276</v>
      </c>
      <c r="I196" s="94">
        <f>VLOOKUP($A196,Mobilités!$A$3:$U$209,9,0)/VLOOKUP($A196,Mobilités!$A$3:$U$209,21,0)</f>
        <v>0.0541049798115747</v>
      </c>
      <c r="J196" s="94">
        <f>VLOOKUP($A196,Mobilités!$A$3:$U$209,10,0)/VLOOKUP($A196,Mobilités!$A$3:$U$209,21,0)</f>
        <v>0.027187079407806194</v>
      </c>
      <c r="K196" s="94">
        <f>VLOOKUP($A196,Mobilités!$A$3:$U$209,11,0)/VLOOKUP($A196,Mobilités!$A$3:$U$209,21,0)</f>
        <v>0.023687752355316286</v>
      </c>
      <c r="L196" s="94">
        <f>VLOOKUP($A196,Mobilités!$A$3:$U$209,12,0)/VLOOKUP($A196,Mobilités!$A$3:$U$209,21,0)</f>
        <v>0.02126514131897712</v>
      </c>
      <c r="M196" s="94">
        <f>VLOOKUP($A196,Mobilités!$A$3:$U$209,13,0)/VLOOKUP($A196,Mobilités!$A$3:$U$209,21,0)</f>
        <v>0.4917900403768506</v>
      </c>
      <c r="N196" s="94">
        <f>VLOOKUP($A196,Mobilités!$A$3:$U$209,14,0)/VLOOKUP($A196,Mobilités!$A$3:$U$209,21,0)</f>
        <v>0.16285329744279947</v>
      </c>
      <c r="O196" s="94">
        <f>VLOOKUP($A196,Mobilités!$A$3:$U$209,15,0)/VLOOKUP($A196,Mobilités!$A$3:$U$209,21,0)</f>
        <v>0.01534320323014805</v>
      </c>
      <c r="P196" s="94">
        <f>VLOOKUP($A196,Mobilités!$A$3:$U$209,16,0)/VLOOKUP($A196,Mobilités!$A$3:$U$209,21,0)</f>
        <v>0.25787348586810227</v>
      </c>
      <c r="Q196" s="94">
        <f>VLOOKUP($A196,Mobilités!$A$3:$U$209,17,0)/VLOOKUP($A196,Mobilités!$A$3:$U$209,21,0)</f>
        <v>0.05087483176312248</v>
      </c>
      <c r="R196" s="94">
        <f>VLOOKUP($A196,Mobilités!$A$3:$U$209,18,0)/VLOOKUP($A196,Mobilités!$A$3:$U$209,21,0)</f>
        <v>0.6546433378196501</v>
      </c>
      <c r="S196" s="94">
        <f>VLOOKUP($A196,Mobilités!$A$3:$U$209,19,0)/VLOOKUP($A196,Mobilités!$A$3:$U$209,21,0)</f>
        <v>0.7962314939434724</v>
      </c>
      <c r="T196" s="94">
        <f>VLOOKUP($A196,Mobilités!$A$3:$U$209,20,0)/VLOOKUP($A196,Mobilités!$A$3:$U$209,21,0)</f>
        <v>0.34535666218034994</v>
      </c>
      <c r="U196" s="142"/>
      <c r="V196" s="142"/>
      <c r="W196" s="142"/>
      <c r="X196" s="142"/>
      <c r="Y196" s="142"/>
      <c r="Z196" s="142"/>
      <c r="AA196" s="142"/>
      <c r="AB196" s="142"/>
      <c r="AC196" s="142"/>
      <c r="AD196" s="142"/>
      <c r="AE196" s="142"/>
      <c r="AF196" s="142"/>
      <c r="AG196" s="142"/>
    </row>
    <row r="197" spans="1:33" s="53" customFormat="1" ht="14.25" customHeight="1">
      <c r="A197" s="57">
        <v>143</v>
      </c>
      <c r="B197" s="60" t="s">
        <v>401</v>
      </c>
      <c r="C197" s="140" t="str">
        <f>VLOOKUP($A197,'Caractéristiques des enquêtes'!$A$2:$C$210,3,0)</f>
        <v>EDGT</v>
      </c>
      <c r="D197" s="61">
        <v>2014</v>
      </c>
      <c r="E197" s="62">
        <v>229000</v>
      </c>
      <c r="F197" s="67">
        <v>58</v>
      </c>
      <c r="G197" s="116" t="s">
        <v>538</v>
      </c>
      <c r="H197" s="94">
        <f>VLOOKUP($A197,Mobilités!$A$3:$U$209,8,0)/VLOOKUP($A197,Mobilités!$A$3:$U$209,21,0)</f>
        <v>0.24749721913236933</v>
      </c>
      <c r="I197" s="94">
        <f>VLOOKUP($A197,Mobilités!$A$3:$U$209,9,0)/VLOOKUP($A197,Mobilités!$A$3:$U$209,21,0)</f>
        <v>0.01863181312569522</v>
      </c>
      <c r="J197" s="94">
        <f>VLOOKUP($A197,Mobilités!$A$3:$U$209,10,0)/VLOOKUP($A197,Mobilités!$A$3:$U$209,21,0)</f>
        <v>0.04616240266963293</v>
      </c>
      <c r="K197" s="94">
        <f>VLOOKUP($A197,Mobilités!$A$3:$U$209,11,0)/VLOOKUP($A197,Mobilités!$A$3:$U$209,21,0)</f>
        <v>0.010289210233592881</v>
      </c>
      <c r="L197" s="94">
        <f>VLOOKUP($A197,Mobilités!$A$3:$U$209,12,0)/VLOOKUP($A197,Mobilités!$A$3:$U$209,21,0)</f>
        <v>0.007786429365962181</v>
      </c>
      <c r="M197" s="94">
        <f>VLOOKUP($A197,Mobilités!$A$3:$U$209,13,0)/VLOOKUP($A197,Mobilités!$A$3:$U$209,21,0)</f>
        <v>0.5133481646273638</v>
      </c>
      <c r="N197" s="94">
        <f>VLOOKUP($A197,Mobilités!$A$3:$U$209,14,0)/VLOOKUP($A197,Mobilités!$A$3:$U$209,21,0)</f>
        <v>0.1423804226918799</v>
      </c>
      <c r="O197" s="94">
        <f>VLOOKUP($A197,Mobilités!$A$3:$U$209,15,0)/VLOOKUP($A197,Mobilités!$A$3:$U$209,21,0)</f>
        <v>0.013904338153503896</v>
      </c>
      <c r="P197" s="94">
        <f>VLOOKUP($A197,Mobilités!$A$3:$U$209,16,0)/VLOOKUP($A197,Mobilités!$A$3:$U$209,21,0)</f>
        <v>0.26612903225806456</v>
      </c>
      <c r="Q197" s="94">
        <f>VLOOKUP($A197,Mobilités!$A$3:$U$209,17,0)/VLOOKUP($A197,Mobilités!$A$3:$U$209,21,0)</f>
        <v>0.05645161290322582</v>
      </c>
      <c r="R197" s="94">
        <f>VLOOKUP($A197,Mobilités!$A$3:$U$209,18,0)/VLOOKUP($A197,Mobilités!$A$3:$U$209,21,0)</f>
        <v>0.6557285873192437</v>
      </c>
      <c r="S197" s="94">
        <f>VLOOKUP($A197,Mobilités!$A$3:$U$209,19,0)/VLOOKUP($A197,Mobilités!$A$3:$U$209,21,0)</f>
        <v>0.7525027808676308</v>
      </c>
      <c r="T197" s="94">
        <f>VLOOKUP($A197,Mobilités!$A$3:$U$209,20,0)/VLOOKUP($A197,Mobilités!$A$3:$U$209,21,0)</f>
        <v>0.34427141268075645</v>
      </c>
      <c r="U197" s="142"/>
      <c r="V197" s="142"/>
      <c r="W197" s="142"/>
      <c r="X197" s="142"/>
      <c r="Y197" s="142"/>
      <c r="Z197" s="142"/>
      <c r="AA197" s="142"/>
      <c r="AB197" s="142"/>
      <c r="AC197" s="142"/>
      <c r="AD197" s="142"/>
      <c r="AE197" s="142"/>
      <c r="AF197" s="142"/>
      <c r="AG197" s="142"/>
    </row>
    <row r="198" spans="1:33" s="53" customFormat="1" ht="14.25" customHeight="1">
      <c r="A198" s="57">
        <v>144</v>
      </c>
      <c r="B198" s="60" t="s">
        <v>404</v>
      </c>
      <c r="C198" s="140" t="str">
        <f>VLOOKUP($A198,'Caractéristiques des enquêtes'!$A$2:$C$210,3,0)</f>
        <v>EDGT</v>
      </c>
      <c r="D198" s="61">
        <v>2014</v>
      </c>
      <c r="E198" s="62">
        <v>116000</v>
      </c>
      <c r="F198" s="67">
        <v>83</v>
      </c>
      <c r="G198" s="116" t="s">
        <v>538</v>
      </c>
      <c r="H198" s="94">
        <f>VLOOKUP($A198,Mobilités!$A$3:$U$209,8,0)/VLOOKUP($A198,Mobilités!$A$3:$U$209,21,0)</f>
        <v>0.19532554257095158</v>
      </c>
      <c r="I198" s="94">
        <f>VLOOKUP($A198,Mobilités!$A$3:$U$209,9,0)/VLOOKUP($A198,Mobilités!$A$3:$U$209,21,0)</f>
        <v>0.02309404563160824</v>
      </c>
      <c r="J198" s="94">
        <f>VLOOKUP($A198,Mobilités!$A$3:$U$209,10,0)/VLOOKUP($A198,Mobilités!$A$3:$U$209,21,0)</f>
        <v>0.0025041736227045075</v>
      </c>
      <c r="K198" s="94">
        <f>VLOOKUP($A198,Mobilités!$A$3:$U$209,11,0)/VLOOKUP($A198,Mobilités!$A$3:$U$209,21,0)</f>
        <v>0.04340567612687813</v>
      </c>
      <c r="L198" s="94">
        <f>VLOOKUP($A198,Mobilités!$A$3:$U$209,12,0)/VLOOKUP($A198,Mobilités!$A$3:$U$209,21,0)</f>
        <v>0.00333889816360601</v>
      </c>
      <c r="M198" s="94">
        <f>VLOOKUP($A198,Mobilités!$A$3:$U$209,13,0)/VLOOKUP($A198,Mobilités!$A$3:$U$209,21,0)</f>
        <v>0.5971062882582081</v>
      </c>
      <c r="N198" s="94">
        <f>VLOOKUP($A198,Mobilités!$A$3:$U$209,14,0)/VLOOKUP($A198,Mobilités!$A$3:$U$209,21,0)</f>
        <v>0.12882582081246524</v>
      </c>
      <c r="O198" s="94">
        <f>VLOOKUP($A198,Mobilités!$A$3:$U$209,15,0)/VLOOKUP($A198,Mobilités!$A$3:$U$209,21,0)</f>
        <v>0.006399554813578186</v>
      </c>
      <c r="P198" s="94">
        <f>VLOOKUP($A198,Mobilités!$A$3:$U$209,16,0)/VLOOKUP($A198,Mobilités!$A$3:$U$209,21,0)</f>
        <v>0.21841958820255983</v>
      </c>
      <c r="Q198" s="94">
        <f>VLOOKUP($A198,Mobilités!$A$3:$U$209,17,0)/VLOOKUP($A198,Mobilités!$A$3:$U$209,21,0)</f>
        <v>0.04590984974958264</v>
      </c>
      <c r="R198" s="94">
        <f>VLOOKUP($A198,Mobilités!$A$3:$U$209,18,0)/VLOOKUP($A198,Mobilités!$A$3:$U$209,21,0)</f>
        <v>0.7259321090706734</v>
      </c>
      <c r="S198" s="94">
        <f>VLOOKUP($A198,Mobilités!$A$3:$U$209,19,0)/VLOOKUP($A198,Mobilités!$A$3:$U$209,21,0)</f>
        <v>0.8046744574290484</v>
      </c>
      <c r="T198" s="94">
        <f>VLOOKUP($A198,Mobilités!$A$3:$U$209,20,0)/VLOOKUP($A198,Mobilités!$A$3:$U$209,21,0)</f>
        <v>0.27406789092932665</v>
      </c>
      <c r="U198" s="142"/>
      <c r="V198" s="142"/>
      <c r="W198" s="142"/>
      <c r="X198" s="142"/>
      <c r="Y198" s="142"/>
      <c r="Z198" s="142"/>
      <c r="AA198" s="142"/>
      <c r="AB198" s="142"/>
      <c r="AC198" s="142"/>
      <c r="AD198" s="142"/>
      <c r="AE198" s="142"/>
      <c r="AF198" s="142"/>
      <c r="AG198" s="142"/>
    </row>
    <row r="199" spans="1:33" s="53" customFormat="1" ht="14.25" customHeight="1">
      <c r="A199" s="57">
        <v>145</v>
      </c>
      <c r="B199" s="60" t="s">
        <v>406</v>
      </c>
      <c r="C199" s="140" t="str">
        <f>VLOOKUP($A199,'Caractéristiques des enquêtes'!$A$2:$C$210,3,0)</f>
        <v>EDGT</v>
      </c>
      <c r="D199" s="61">
        <v>2014</v>
      </c>
      <c r="E199" s="62">
        <v>345000</v>
      </c>
      <c r="F199" s="67">
        <v>141</v>
      </c>
      <c r="G199" s="116" t="s">
        <v>538</v>
      </c>
      <c r="H199" s="94">
        <f>VLOOKUP($A199,Mobilités!$A$3:$U$209,8,0)/VLOOKUP($A199,Mobilités!$A$3:$U$209,21,0)</f>
        <v>0.22976356050069538</v>
      </c>
      <c r="I199" s="94">
        <f>VLOOKUP($A199,Mobilités!$A$3:$U$209,9,0)/VLOOKUP($A199,Mobilités!$A$3:$U$209,21,0)</f>
        <v>0.02002781641168289</v>
      </c>
      <c r="J199" s="94">
        <f>VLOOKUP($A199,Mobilités!$A$3:$U$209,10,0)/VLOOKUP($A199,Mobilités!$A$3:$U$209,21,0)</f>
        <v>0.031432545201668986</v>
      </c>
      <c r="K199" s="94">
        <f>VLOOKUP($A199,Mobilités!$A$3:$U$209,11,0)/VLOOKUP($A199,Mobilités!$A$3:$U$209,21,0)</f>
        <v>0.021418636995827536</v>
      </c>
      <c r="L199" s="94">
        <f>VLOOKUP($A199,Mobilités!$A$3:$U$209,12,0)/VLOOKUP($A199,Mobilités!$A$3:$U$209,21,0)</f>
        <v>0.006397774687065368</v>
      </c>
      <c r="M199" s="94">
        <f>VLOOKUP($A199,Mobilités!$A$3:$U$209,13,0)/VLOOKUP($A199,Mobilités!$A$3:$U$209,21,0)</f>
        <v>0.5415855354659249</v>
      </c>
      <c r="N199" s="94">
        <f>VLOOKUP($A199,Mobilités!$A$3:$U$209,14,0)/VLOOKUP($A199,Mobilités!$A$3:$U$209,21,0)</f>
        <v>0.13796940194714882</v>
      </c>
      <c r="O199" s="94">
        <f>VLOOKUP($A199,Mobilités!$A$3:$U$209,15,0)/VLOOKUP($A199,Mobilités!$A$3:$U$209,21,0)</f>
        <v>0.011404728789986092</v>
      </c>
      <c r="P199" s="94">
        <f>VLOOKUP($A199,Mobilités!$A$3:$U$209,16,0)/VLOOKUP($A199,Mobilités!$A$3:$U$209,21,0)</f>
        <v>0.24979137691237827</v>
      </c>
      <c r="Q199" s="94">
        <f>VLOOKUP($A199,Mobilités!$A$3:$U$209,17,0)/VLOOKUP($A199,Mobilités!$A$3:$U$209,21,0)</f>
        <v>0.05285118219749652</v>
      </c>
      <c r="R199" s="94">
        <f>VLOOKUP($A199,Mobilités!$A$3:$U$209,18,0)/VLOOKUP($A199,Mobilités!$A$3:$U$209,21,0)</f>
        <v>0.6795549374130737</v>
      </c>
      <c r="S199" s="94">
        <f>VLOOKUP($A199,Mobilités!$A$3:$U$209,19,0)/VLOOKUP($A199,Mobilités!$A$3:$U$209,21,0)</f>
        <v>0.7702364394993045</v>
      </c>
      <c r="T199" s="94">
        <f>VLOOKUP($A199,Mobilités!$A$3:$U$209,20,0)/VLOOKUP($A199,Mobilités!$A$3:$U$209,21,0)</f>
        <v>0.3204450625869262</v>
      </c>
      <c r="U199" s="142"/>
      <c r="V199" s="142"/>
      <c r="W199" s="142"/>
      <c r="X199" s="142"/>
      <c r="Y199" s="142"/>
      <c r="Z199" s="142"/>
      <c r="AA199" s="142"/>
      <c r="AB199" s="142"/>
      <c r="AC199" s="142"/>
      <c r="AD199" s="142"/>
      <c r="AE199" s="142"/>
      <c r="AF199" s="142"/>
      <c r="AG199" s="142"/>
    </row>
    <row r="200" spans="1:33" s="53" customFormat="1" ht="14.25" customHeight="1">
      <c r="A200" s="57">
        <v>20</v>
      </c>
      <c r="B200" s="60" t="s">
        <v>408</v>
      </c>
      <c r="C200" s="140" t="str">
        <f>VLOOKUP($A200,'Caractéristiques des enquêtes'!$A$2:$C$210,3,0)</f>
        <v>EMD</v>
      </c>
      <c r="D200" s="61">
        <v>1985</v>
      </c>
      <c r="E200" s="62">
        <v>329000</v>
      </c>
      <c r="F200" s="63">
        <v>62</v>
      </c>
      <c r="G200" s="116" t="s">
        <v>538</v>
      </c>
      <c r="H200" s="94">
        <f>VLOOKUP($A200,Mobilités!$A$3:$U$209,8,0)/VLOOKUP($A200,Mobilités!$A$3:$U$209,21,0)</f>
        <v>0.3300682695161769</v>
      </c>
      <c r="I200" s="94">
        <f>VLOOKUP($A200,Mobilités!$A$3:$U$209,9,0)/VLOOKUP($A200,Mobilités!$A$3:$U$209,21,0)</f>
        <v>0.06441080439299494</v>
      </c>
      <c r="J200" s="94">
        <f>VLOOKUP($A200,Mobilités!$A$3:$U$209,10,0)/VLOOKUP($A200,Mobilités!$A$3:$U$209,21,0)</f>
        <v>0.05728702879192638</v>
      </c>
      <c r="K200" s="94">
        <f>VLOOKUP($A200,Mobilités!$A$3:$U$209,11,0)/VLOOKUP($A200,Mobilités!$A$3:$U$209,21,0)</f>
        <v>0.02196497476996141</v>
      </c>
      <c r="L200" s="94">
        <f>VLOOKUP($A200,Mobilités!$A$3:$U$209,12,0)/VLOOKUP($A200,Mobilités!$A$3:$U$209,21,0)</f>
        <v>0.02048085485307213</v>
      </c>
      <c r="M200" s="94">
        <f>VLOOKUP($A200,Mobilités!$A$3:$U$209,13,0)/VLOOKUP($A200,Mobilités!$A$3:$U$209,21,0)</f>
        <v>0.32324131789848615</v>
      </c>
      <c r="N200" s="94">
        <f>VLOOKUP($A200,Mobilités!$A$3:$U$209,14,0)/VLOOKUP($A200,Mobilités!$A$3:$U$209,21,0)</f>
        <v>0.16087859899079845</v>
      </c>
      <c r="O200" s="94">
        <f>VLOOKUP($A200,Mobilités!$A$3:$U$209,15,0)/VLOOKUP($A200,Mobilités!$A$3:$U$209,21,0)</f>
        <v>0.021668150786583552</v>
      </c>
      <c r="P200" s="94">
        <f>VLOOKUP($A200,Mobilités!$A$3:$U$209,16,0)/VLOOKUP($A200,Mobilités!$A$3:$U$209,21,0)</f>
        <v>0.39447907390917186</v>
      </c>
      <c r="Q200" s="94">
        <f>VLOOKUP($A200,Mobilités!$A$3:$U$209,17,0)/VLOOKUP($A200,Mobilités!$A$3:$U$209,21,0)</f>
        <v>0.0792520035618878</v>
      </c>
      <c r="R200" s="94">
        <f>VLOOKUP($A200,Mobilités!$A$3:$U$209,18,0)/VLOOKUP($A200,Mobilités!$A$3:$U$209,21,0)</f>
        <v>0.48411991688928463</v>
      </c>
      <c r="S200" s="94">
        <f>VLOOKUP($A200,Mobilités!$A$3:$U$209,19,0)/VLOOKUP($A200,Mobilités!$A$3:$U$209,21,0)</f>
        <v>0.669931730483823</v>
      </c>
      <c r="T200" s="94">
        <f>VLOOKUP($A200,Mobilités!$A$3:$U$209,20,0)/VLOOKUP($A200,Mobilités!$A$3:$U$209,21,0)</f>
        <v>0.5158800831107154</v>
      </c>
      <c r="U200" s="142"/>
      <c r="V200" s="142"/>
      <c r="W200" s="142"/>
      <c r="X200" s="142"/>
      <c r="Y200" s="142"/>
      <c r="Z200" s="142"/>
      <c r="AA200" s="142"/>
      <c r="AB200" s="142"/>
      <c r="AC200" s="142"/>
      <c r="AD200" s="142"/>
      <c r="AE200" s="142"/>
      <c r="AF200" s="142"/>
      <c r="AG200" s="142"/>
    </row>
    <row r="201" spans="1:33" s="53" customFormat="1" ht="14.25" customHeight="1">
      <c r="A201" s="57">
        <v>65</v>
      </c>
      <c r="B201" s="60" t="s">
        <v>408</v>
      </c>
      <c r="C201" s="140" t="str">
        <f>VLOOKUP($A201,'Caractéristiques des enquêtes'!$A$2:$C$210,3,0)</f>
        <v>EMD</v>
      </c>
      <c r="D201" s="61">
        <v>1998</v>
      </c>
      <c r="E201" s="62">
        <v>334000</v>
      </c>
      <c r="F201" s="63">
        <v>72</v>
      </c>
      <c r="G201" s="116" t="s">
        <v>538</v>
      </c>
      <c r="H201" s="94">
        <f>VLOOKUP($A201,Mobilités!$A$3:$U$209,8,0)/VLOOKUP($A201,Mobilités!$A$3:$U$209,21,0)</f>
        <v>0.2717789681420919</v>
      </c>
      <c r="I201" s="94">
        <f>VLOOKUP($A201,Mobilités!$A$3:$U$209,9,0)/VLOOKUP($A201,Mobilités!$A$3:$U$209,21,0)</f>
        <v>0.03975190301663377</v>
      </c>
      <c r="J201" s="94">
        <f>VLOOKUP($A201,Mobilités!$A$3:$U$209,10,0)/VLOOKUP($A201,Mobilités!$A$3:$U$209,21,0)</f>
        <v>0.0527206089653228</v>
      </c>
      <c r="K201" s="94">
        <f>VLOOKUP($A201,Mobilités!$A$3:$U$209,11,0)/VLOOKUP($A201,Mobilités!$A$3:$U$209,21,0)</f>
        <v>0.01127713560755568</v>
      </c>
      <c r="L201" s="94">
        <f>VLOOKUP($A201,Mobilités!$A$3:$U$209,12,0)/VLOOKUP($A201,Mobilités!$A$3:$U$209,21,0)</f>
        <v>0.011840992387933465</v>
      </c>
      <c r="M201" s="94">
        <f>VLOOKUP($A201,Mobilités!$A$3:$U$209,13,0)/VLOOKUP($A201,Mobilités!$A$3:$U$209,21,0)</f>
        <v>0.4166901606991824</v>
      </c>
      <c r="N201" s="94">
        <f>VLOOKUP($A201,Mobilités!$A$3:$U$209,14,0)/VLOOKUP($A201,Mobilités!$A$3:$U$209,21,0)</f>
        <v>0.17902452776994643</v>
      </c>
      <c r="O201" s="94">
        <f>VLOOKUP($A201,Mobilités!$A$3:$U$209,15,0)/VLOOKUP($A201,Mobilités!$A$3:$U$209,21,0)</f>
        <v>0.01691570341133352</v>
      </c>
      <c r="P201" s="94">
        <f>VLOOKUP($A201,Mobilités!$A$3:$U$209,16,0)/VLOOKUP($A201,Mobilités!$A$3:$U$209,21,0)</f>
        <v>0.3115308711587257</v>
      </c>
      <c r="Q201" s="94">
        <f>VLOOKUP($A201,Mobilités!$A$3:$U$209,17,0)/VLOOKUP($A201,Mobilités!$A$3:$U$209,21,0)</f>
        <v>0.06399774457287849</v>
      </c>
      <c r="R201" s="94">
        <f>VLOOKUP($A201,Mobilités!$A$3:$U$209,18,0)/VLOOKUP($A201,Mobilités!$A$3:$U$209,21,0)</f>
        <v>0.5957146884691288</v>
      </c>
      <c r="S201" s="94">
        <f>VLOOKUP($A201,Mobilités!$A$3:$U$209,19,0)/VLOOKUP($A201,Mobilités!$A$3:$U$209,21,0)</f>
        <v>0.7282210318579081</v>
      </c>
      <c r="T201" s="94">
        <f>VLOOKUP($A201,Mobilités!$A$3:$U$209,20,0)/VLOOKUP($A201,Mobilités!$A$3:$U$209,21,0)</f>
        <v>0.40428531153087116</v>
      </c>
      <c r="U201" s="142"/>
      <c r="V201" s="142"/>
      <c r="W201" s="142"/>
      <c r="X201" s="142"/>
      <c r="Y201" s="142"/>
      <c r="Z201" s="142"/>
      <c r="AA201" s="142"/>
      <c r="AB201" s="142"/>
      <c r="AC201" s="142"/>
      <c r="AD201" s="142"/>
      <c r="AE201" s="142"/>
      <c r="AF201" s="142"/>
      <c r="AG201" s="142"/>
    </row>
    <row r="202" spans="1:33" s="53" customFormat="1" ht="14.25" customHeight="1">
      <c r="A202" s="57">
        <v>126</v>
      </c>
      <c r="B202" s="60" t="s">
        <v>412</v>
      </c>
      <c r="C202" s="140" t="str">
        <f>VLOOKUP($A202,'Caractéristiques des enquêtes'!$A$2:$C$210,3,0)</f>
        <v>EMD</v>
      </c>
      <c r="D202" s="61">
        <v>2011</v>
      </c>
      <c r="E202" s="62">
        <v>346000</v>
      </c>
      <c r="F202" s="63">
        <v>82</v>
      </c>
      <c r="G202" s="116" t="s">
        <v>538</v>
      </c>
      <c r="H202" s="94">
        <f>VLOOKUP($A202,Mobilités!$A$3:$U$209,8,0)/VLOOKUP($A202,Mobilités!$A$3:$U$209,21,0)</f>
        <v>0.2441937727920739</v>
      </c>
      <c r="I202" s="94">
        <f>VLOOKUP($A202,Mobilités!$A$3:$U$209,9,0)/VLOOKUP($A202,Mobilités!$A$3:$U$209,21,0)</f>
        <v>0.018087041155973434</v>
      </c>
      <c r="J202" s="94">
        <f>VLOOKUP($A202,Mobilités!$A$3:$U$209,10,0)/VLOOKUP($A202,Mobilités!$A$3:$U$209,21,0)</f>
        <v>0.04775066212047006</v>
      </c>
      <c r="K202" s="94">
        <f>VLOOKUP($A202,Mobilités!$A$3:$U$209,11,0)/VLOOKUP($A202,Mobilités!$A$3:$U$209,21,0)</f>
        <v>0.017472493534771854</v>
      </c>
      <c r="L202" s="94">
        <f>VLOOKUP($A202,Mobilités!$A$3:$U$209,12,0)/VLOOKUP($A202,Mobilités!$A$3:$U$209,21,0)</f>
        <v>0.008107661256359944</v>
      </c>
      <c r="M202" s="94">
        <f>VLOOKUP($A202,Mobilités!$A$3:$U$209,13,0)/VLOOKUP($A202,Mobilités!$A$3:$U$209,21,0)</f>
        <v>0.4694083185415569</v>
      </c>
      <c r="N202" s="94">
        <f>VLOOKUP($A202,Mobilités!$A$3:$U$209,14,0)/VLOOKUP($A202,Mobilités!$A$3:$U$209,21,0)</f>
        <v>0.18043679674071395</v>
      </c>
      <c r="O202" s="94">
        <f>VLOOKUP($A202,Mobilités!$A$3:$U$209,15,0)/VLOOKUP($A202,Mobilités!$A$3:$U$209,21,0)</f>
        <v>0.014543253858080056</v>
      </c>
      <c r="P202" s="94">
        <f>VLOOKUP($A202,Mobilités!$A$3:$U$209,16,0)/VLOOKUP($A202,Mobilités!$A$3:$U$209,21,0)</f>
        <v>0.26228081394804736</v>
      </c>
      <c r="Q202" s="94">
        <f>VLOOKUP($A202,Mobilités!$A$3:$U$209,17,0)/VLOOKUP($A202,Mobilités!$A$3:$U$209,21,0)</f>
        <v>0.06522315565524192</v>
      </c>
      <c r="R202" s="94">
        <f>VLOOKUP($A202,Mobilités!$A$3:$U$209,18,0)/VLOOKUP($A202,Mobilités!$A$3:$U$209,21,0)</f>
        <v>0.6498451152822708</v>
      </c>
      <c r="S202" s="94">
        <f>VLOOKUP($A202,Mobilités!$A$3:$U$209,19,0)/VLOOKUP($A202,Mobilités!$A$3:$U$209,21,0)</f>
        <v>0.7558062272079261</v>
      </c>
      <c r="T202" s="94">
        <f>VLOOKUP($A202,Mobilités!$A$3:$U$209,20,0)/VLOOKUP($A202,Mobilités!$A$3:$U$209,21,0)</f>
        <v>0.3501548847177292</v>
      </c>
      <c r="U202" s="142"/>
      <c r="V202" s="142"/>
      <c r="W202" s="142"/>
      <c r="X202" s="142"/>
      <c r="Y202" s="142"/>
      <c r="Z202" s="142"/>
      <c r="AA202" s="142"/>
      <c r="AB202" s="142"/>
      <c r="AC202" s="142"/>
      <c r="AD202" s="142"/>
      <c r="AE202" s="142"/>
      <c r="AF202" s="142"/>
      <c r="AG202" s="142"/>
    </row>
    <row r="203" spans="1:33" s="53" customFormat="1" ht="14.25" customHeight="1">
      <c r="A203" s="57">
        <v>195</v>
      </c>
      <c r="B203" s="60" t="s">
        <v>412</v>
      </c>
      <c r="C203" s="140" t="str">
        <f>VLOOKUP($A203,'Caractéristiques des enquêtes'!$A$2:$C$210,3,0)</f>
        <v>EMC²</v>
      </c>
      <c r="D203" s="61">
        <v>2019</v>
      </c>
      <c r="E203" s="169">
        <v>344600</v>
      </c>
      <c r="F203" s="67">
        <v>81</v>
      </c>
      <c r="G203" s="167" t="s">
        <v>538</v>
      </c>
      <c r="H203" s="94">
        <f>VLOOKUP($A203,Mobilités!$A$3:$U$209,8,0)/VLOOKUP($A203,Mobilités!$A$3:$U$209,21,0)</f>
        <v>0.27679805110805455</v>
      </c>
      <c r="I203" s="94">
        <f>VLOOKUP($A203,Mobilités!$A$3:$U$209,9,0)/VLOOKUP($A203,Mobilités!$A$3:$U$209,21,0)</f>
        <v>0.018938118274324164</v>
      </c>
      <c r="J203" s="94">
        <f>VLOOKUP($A203,Mobilités!$A$3:$U$209,10,0)/VLOOKUP($A203,Mobilités!$A$3:$U$209,21,0)</f>
        <v>0.05126857380263692</v>
      </c>
      <c r="K203" s="94">
        <f>VLOOKUP($A203,Mobilités!$A$3:$U$209,11,0)/VLOOKUP($A203,Mobilités!$A$3:$U$209,21,0)</f>
        <v>0.01338289494805158</v>
      </c>
      <c r="L203" s="94">
        <f>VLOOKUP($A203,Mobilités!$A$3:$U$209,12,0)/VLOOKUP($A203,Mobilités!$A$3:$U$209,21,0)</f>
        <v>0.004862787557558723</v>
      </c>
      <c r="M203" s="94">
        <f>VLOOKUP($A203,Mobilités!$A$3:$U$209,13,0)/VLOOKUP($A203,Mobilités!$A$3:$U$209,21,0)</f>
        <v>0.47711971899697525</v>
      </c>
      <c r="N203" s="94">
        <f>VLOOKUP($A203,Mobilités!$A$3:$U$209,14,0)/VLOOKUP($A203,Mobilités!$A$3:$U$209,21,0)</f>
        <v>0.1516371384777114</v>
      </c>
      <c r="O203" s="94">
        <f>VLOOKUP($A203,Mobilités!$A$3:$U$209,15,0)/VLOOKUP($A203,Mobilités!$A$3:$U$209,21,0)</f>
        <v>0.005992716834687255</v>
      </c>
      <c r="P203" s="94">
        <f>VLOOKUP($A203,Mobilités!$A$3:$U$209,16,0)/VLOOKUP($A203,Mobilités!$A$3:$U$209,21,0)</f>
        <v>0.29573616938237873</v>
      </c>
      <c r="Q203" s="94">
        <f>VLOOKUP($A203,Mobilités!$A$3:$U$209,17,0)/VLOOKUP($A203,Mobilités!$A$3:$U$209,21,0)</f>
        <v>0.0646514687506885</v>
      </c>
      <c r="R203" s="94">
        <f>VLOOKUP($A203,Mobilités!$A$3:$U$209,18,0)/VLOOKUP($A203,Mobilités!$A$3:$U$209,21,0)</f>
        <v>0.6287568574746867</v>
      </c>
      <c r="S203" s="94">
        <f>VLOOKUP($A203,Mobilités!$A$3:$U$209,19,0)/VLOOKUP($A203,Mobilités!$A$3:$U$209,21,0)</f>
        <v>0.7232019488919453</v>
      </c>
      <c r="T203" s="94">
        <f>VLOOKUP($A203,Mobilités!$A$3:$U$209,20,0)/VLOOKUP($A203,Mobilités!$A$3:$U$209,21,0)</f>
        <v>0.3712431425253132</v>
      </c>
      <c r="U203" s="142"/>
      <c r="V203" s="142"/>
      <c r="W203" s="142"/>
      <c r="X203" s="142"/>
      <c r="Y203" s="142"/>
      <c r="Z203" s="142"/>
      <c r="AA203" s="142"/>
      <c r="AB203" s="142"/>
      <c r="AC203" s="142"/>
      <c r="AD203" s="142"/>
      <c r="AE203" s="142"/>
      <c r="AF203" s="142"/>
      <c r="AG203" s="142"/>
    </row>
    <row r="204" spans="1:33" s="53" customFormat="1" ht="14.25" customHeight="1">
      <c r="A204" s="57">
        <v>199</v>
      </c>
      <c r="B204" s="162" t="s">
        <v>580</v>
      </c>
      <c r="C204" s="163" t="s">
        <v>583</v>
      </c>
      <c r="D204" s="164">
        <v>2020</v>
      </c>
      <c r="E204" s="192">
        <v>654300</v>
      </c>
      <c r="F204" s="173">
        <v>267</v>
      </c>
      <c r="G204" s="165" t="s">
        <v>538</v>
      </c>
      <c r="H204" s="94">
        <f>VLOOKUP($A204,Mobilités!$A$3:$U$209,8,0)/VLOOKUP($A204,Mobilités!$A$3:$U$209,21,0)</f>
        <v>0.20023060282088895</v>
      </c>
      <c r="I204" s="94">
        <f>VLOOKUP($A204,Mobilités!$A$3:$U$209,9,0)/VLOOKUP($A204,Mobilités!$A$3:$U$209,21,0)</f>
        <v>0.033331811202502386</v>
      </c>
      <c r="J204" s="94">
        <f>VLOOKUP($A204,Mobilités!$A$3:$U$209,10,0)/VLOOKUP($A204,Mobilités!$A$3:$U$209,21,0)</f>
        <v>0.010556928644409309</v>
      </c>
      <c r="K204" s="94">
        <f>VLOOKUP($A204,Mobilités!$A$3:$U$209,11,0)/VLOOKUP($A204,Mobilités!$A$3:$U$209,21,0)</f>
        <v>0.03140251037427295</v>
      </c>
      <c r="L204" s="94">
        <f>VLOOKUP($A204,Mobilités!$A$3:$U$209,12,0)/VLOOKUP($A204,Mobilités!$A$3:$U$209,21,0)</f>
        <v>0.011039253851466669</v>
      </c>
      <c r="M204" s="94">
        <f>VLOOKUP($A204,Mobilités!$A$3:$U$209,13,0)/VLOOKUP($A204,Mobilités!$A$3:$U$209,21,0)</f>
        <v>0.5611554114605035</v>
      </c>
      <c r="N204" s="94">
        <f>VLOOKUP($A204,Mobilités!$A$3:$U$209,14,0)/VLOOKUP($A204,Mobilités!$A$3:$U$209,21,0)</f>
        <v>0.13342428065048262</v>
      </c>
      <c r="O204" s="94">
        <f>VLOOKUP($A204,Mobilités!$A$3:$U$209,15,0)/VLOOKUP($A204,Mobilités!$A$3:$U$209,21,0)</f>
        <v>0.018859200995473564</v>
      </c>
      <c r="P204" s="94">
        <f>VLOOKUP($A204,Mobilités!$A$3:$U$209,16,0)/VLOOKUP($A204,Mobilités!$A$3:$U$209,21,0)</f>
        <v>0.23356241402339137</v>
      </c>
      <c r="Q204" s="94">
        <f>VLOOKUP($A204,Mobilités!$A$3:$U$209,17,0)/VLOOKUP($A204,Mobilités!$A$3:$U$209,21,0)</f>
        <v>0.04195943901868226</v>
      </c>
      <c r="R204" s="94">
        <f>VLOOKUP($A204,Mobilités!$A$3:$U$209,18,0)/VLOOKUP($A204,Mobilités!$A$3:$U$209,21,0)</f>
        <v>0.6945796921109861</v>
      </c>
      <c r="S204" s="94">
        <f>VLOOKUP($A204,Mobilités!$A$3:$U$209,19,0)/VLOOKUP($A204,Mobilités!$A$3:$U$209,21,0)</f>
        <v>0.7997693971791111</v>
      </c>
      <c r="T204" s="94">
        <f>VLOOKUP($A204,Mobilités!$A$3:$U$209,20,0)/VLOOKUP($A204,Mobilités!$A$3:$U$209,21,0)</f>
        <v>0.3054203078890138</v>
      </c>
      <c r="U204" s="142"/>
      <c r="V204" s="142"/>
      <c r="W204" s="142"/>
      <c r="X204" s="142"/>
      <c r="Y204" s="142"/>
      <c r="Z204" s="142"/>
      <c r="AA204" s="142"/>
      <c r="AB204" s="142"/>
      <c r="AC204" s="142"/>
      <c r="AD204" s="142"/>
      <c r="AE204" s="142"/>
      <c r="AF204" s="142"/>
      <c r="AG204" s="142"/>
    </row>
    <row r="205" spans="1:33" s="53" customFormat="1" ht="14.25" customHeight="1">
      <c r="A205" s="57">
        <v>95</v>
      </c>
      <c r="B205" s="155" t="s">
        <v>413</v>
      </c>
      <c r="C205" s="149" t="str">
        <f>VLOOKUP($A205,'Caractéristiques des enquêtes'!$A$2:$C$210,3,0)</f>
        <v>EMD</v>
      </c>
      <c r="D205" s="150">
        <v>2006</v>
      </c>
      <c r="E205" s="157">
        <v>113000</v>
      </c>
      <c r="F205" s="151">
        <v>30</v>
      </c>
      <c r="G205" s="156" t="s">
        <v>538</v>
      </c>
      <c r="H205" s="94">
        <f>VLOOKUP($A205,Mobilités!$A$3:$U$209,8,0)/VLOOKUP($A205,Mobilités!$A$3:$U$209,21,0)</f>
        <v>0.2001058761249338</v>
      </c>
      <c r="I205" s="94">
        <f>VLOOKUP($A205,Mobilités!$A$3:$U$209,9,0)/VLOOKUP($A205,Mobilités!$A$3:$U$209,21,0)</f>
        <v>0.00714663843303335</v>
      </c>
      <c r="J205" s="94">
        <f>VLOOKUP($A205,Mobilités!$A$3:$U$209,10,0)/VLOOKUP($A205,Mobilités!$A$3:$U$209,21,0)</f>
        <v>0.010058231868713604</v>
      </c>
      <c r="K205" s="94">
        <f>VLOOKUP($A205,Mobilités!$A$3:$U$209,11,0)/VLOOKUP($A205,Mobilités!$A$3:$U$209,21,0)</f>
        <v>0.03917416622551614</v>
      </c>
      <c r="L205" s="94">
        <f>VLOOKUP($A205,Mobilités!$A$3:$U$209,12,0)/VLOOKUP($A205,Mobilités!$A$3:$U$209,21,0)</f>
        <v>0.006352567496029644</v>
      </c>
      <c r="M205" s="94">
        <f>VLOOKUP($A205,Mobilités!$A$3:$U$209,13,0)/VLOOKUP($A205,Mobilités!$A$3:$U$209,21,0)</f>
        <v>0.5497617787188989</v>
      </c>
      <c r="N205" s="94">
        <f>VLOOKUP($A205,Mobilités!$A$3:$U$209,14,0)/VLOOKUP($A205,Mobilités!$A$3:$U$209,21,0)</f>
        <v>0.1707252514557967</v>
      </c>
      <c r="O205" s="94">
        <f>VLOOKUP($A205,Mobilités!$A$3:$U$209,15,0)/VLOOKUP($A205,Mobilités!$A$3:$U$209,21,0)</f>
        <v>0.016675489677077816</v>
      </c>
      <c r="P205" s="94">
        <f>VLOOKUP($A205,Mobilités!$A$3:$U$209,16,0)/VLOOKUP($A205,Mobilités!$A$3:$U$209,21,0)</f>
        <v>0.20725251455796717</v>
      </c>
      <c r="Q205" s="94">
        <f>VLOOKUP($A205,Mobilités!$A$3:$U$209,17,0)/VLOOKUP($A205,Mobilités!$A$3:$U$209,21,0)</f>
        <v>0.049232398094229746</v>
      </c>
      <c r="R205" s="94">
        <f>VLOOKUP($A205,Mobilités!$A$3:$U$209,18,0)/VLOOKUP($A205,Mobilités!$A$3:$U$209,21,0)</f>
        <v>0.7204870301746955</v>
      </c>
      <c r="S205" s="94">
        <f>VLOOKUP($A205,Mobilités!$A$3:$U$209,19,0)/VLOOKUP($A205,Mobilités!$A$3:$U$209,21,0)</f>
        <v>0.7998941238750661</v>
      </c>
      <c r="T205" s="94">
        <f>VLOOKUP($A205,Mobilités!$A$3:$U$209,20,0)/VLOOKUP($A205,Mobilités!$A$3:$U$209,21,0)</f>
        <v>0.2795129698253045</v>
      </c>
      <c r="U205" s="142"/>
      <c r="V205" s="142"/>
      <c r="W205" s="142"/>
      <c r="X205" s="142"/>
      <c r="Y205" s="142"/>
      <c r="Z205" s="142"/>
      <c r="AA205" s="142"/>
      <c r="AB205" s="142"/>
      <c r="AC205" s="142"/>
      <c r="AD205" s="142"/>
      <c r="AE205" s="142"/>
      <c r="AF205" s="142"/>
      <c r="AG205" s="142"/>
    </row>
    <row r="206" spans="1:33" s="53" customFormat="1" ht="14.25" customHeight="1">
      <c r="A206" s="57">
        <v>163</v>
      </c>
      <c r="B206" s="154" t="s">
        <v>483</v>
      </c>
      <c r="C206" s="149" t="str">
        <f>VLOOKUP($A206,'Caractéristiques des enquêtes'!$A$2:$C$210,3,0)</f>
        <v>EDGT</v>
      </c>
      <c r="D206" s="150">
        <v>2015</v>
      </c>
      <c r="E206" s="157">
        <v>133000</v>
      </c>
      <c r="F206" s="158">
        <v>51</v>
      </c>
      <c r="G206" s="156" t="s">
        <v>538</v>
      </c>
      <c r="H206" s="94">
        <f>VLOOKUP($A206,Mobilités!$A$3:$U$209,8,0)/VLOOKUP($A206,Mobilités!$A$3:$U$209,21,0)</f>
        <v>0.2286568787384448</v>
      </c>
      <c r="I206" s="94">
        <f>VLOOKUP($A206,Mobilités!$A$3:$U$209,9,0)/VLOOKUP($A206,Mobilités!$A$3:$U$209,21,0)</f>
        <v>0.006253398586188146</v>
      </c>
      <c r="J206" s="94">
        <f>VLOOKUP($A206,Mobilités!$A$3:$U$209,10,0)/VLOOKUP($A206,Mobilités!$A$3:$U$209,21,0)</f>
        <v>0.021750951604132682</v>
      </c>
      <c r="K206" s="94">
        <f>VLOOKUP($A206,Mobilités!$A$3:$U$209,11,0)/VLOOKUP($A206,Mobilités!$A$3:$U$209,21,0)</f>
        <v>0.04268624252311039</v>
      </c>
      <c r="L206" s="94">
        <f>VLOOKUP($A206,Mobilités!$A$3:$U$209,12,0)/VLOOKUP($A206,Mobilités!$A$3:$U$209,21,0)</f>
        <v>0.0029907558455682434</v>
      </c>
      <c r="M206" s="94">
        <f>VLOOKUP($A206,Mobilités!$A$3:$U$209,13,0)/VLOOKUP($A206,Mobilités!$A$3:$U$209,21,0)</f>
        <v>0.5263730288200109</v>
      </c>
      <c r="N206" s="94">
        <f>VLOOKUP($A206,Mobilités!$A$3:$U$209,14,0)/VLOOKUP($A206,Mobilités!$A$3:$U$209,21,0)</f>
        <v>0.15742251223491027</v>
      </c>
      <c r="O206" s="94">
        <f>VLOOKUP($A206,Mobilités!$A$3:$U$209,15,0)/VLOOKUP($A206,Mobilités!$A$3:$U$209,21,0)</f>
        <v>0.013866231647634583</v>
      </c>
      <c r="P206" s="94">
        <f>VLOOKUP($A206,Mobilités!$A$3:$U$209,16,0)/VLOOKUP($A206,Mobilités!$A$3:$U$209,21,0)</f>
        <v>0.23491027732463296</v>
      </c>
      <c r="Q206" s="94">
        <f>VLOOKUP($A206,Mobilités!$A$3:$U$209,17,0)/VLOOKUP($A206,Mobilités!$A$3:$U$209,21,0)</f>
        <v>0.06443719412724307</v>
      </c>
      <c r="R206" s="94">
        <f>VLOOKUP($A206,Mobilités!$A$3:$U$209,18,0)/VLOOKUP($A206,Mobilités!$A$3:$U$209,21,0)</f>
        <v>0.6837955410549212</v>
      </c>
      <c r="S206" s="94">
        <f>VLOOKUP($A206,Mobilités!$A$3:$U$209,19,0)/VLOOKUP($A206,Mobilités!$A$3:$U$209,21,0)</f>
        <v>0.7713431212615551</v>
      </c>
      <c r="T206" s="94">
        <f>VLOOKUP($A206,Mobilités!$A$3:$U$209,20,0)/VLOOKUP($A206,Mobilités!$A$3:$U$209,21,0)</f>
        <v>0.3162044589450789</v>
      </c>
      <c r="U206" s="142"/>
      <c r="V206" s="142"/>
      <c r="W206" s="142"/>
      <c r="X206" s="142"/>
      <c r="Y206" s="142"/>
      <c r="Z206" s="142"/>
      <c r="AA206" s="142"/>
      <c r="AB206" s="142"/>
      <c r="AC206" s="142"/>
      <c r="AD206" s="142"/>
      <c r="AE206" s="142"/>
      <c r="AF206" s="142"/>
      <c r="AG206" s="142"/>
    </row>
    <row r="207" spans="1:33" s="53" customFormat="1" ht="14.25" customHeight="1">
      <c r="A207" s="57">
        <v>74</v>
      </c>
      <c r="B207" s="155" t="s">
        <v>415</v>
      </c>
      <c r="C207" s="149" t="str">
        <f>VLOOKUP($A207,'Caractéristiques des enquêtes'!$A$2:$C$210,3,0)</f>
        <v>EMD</v>
      </c>
      <c r="D207" s="151">
        <v>2002</v>
      </c>
      <c r="E207" s="157">
        <v>87000</v>
      </c>
      <c r="F207" s="151">
        <v>37</v>
      </c>
      <c r="G207" s="156" t="s">
        <v>538</v>
      </c>
      <c r="H207" s="94">
        <f>VLOOKUP($A207,Mobilités!$A$3:$U$209,8,0)/VLOOKUP($A207,Mobilités!$A$3:$U$209,21,0)</f>
        <v>0.18174665617623917</v>
      </c>
      <c r="I207" s="94">
        <f>VLOOKUP($A207,Mobilités!$A$3:$U$209,9,0)/VLOOKUP($A207,Mobilités!$A$3:$U$209,21,0)</f>
        <v>0.010490427484920012</v>
      </c>
      <c r="J207" s="94">
        <f>VLOOKUP($A207,Mobilités!$A$3:$U$209,10,0)/VLOOKUP($A207,Mobilités!$A$3:$U$209,21,0)</f>
        <v>0.005507474429583006</v>
      </c>
      <c r="K207" s="94">
        <f>VLOOKUP($A207,Mobilités!$A$3:$U$209,11,0)/VLOOKUP($A207,Mobilités!$A$3:$U$209,21,0)</f>
        <v>0.04510883818515604</v>
      </c>
      <c r="L207" s="94">
        <f>VLOOKUP($A207,Mobilités!$A$3:$U$209,12,0)/VLOOKUP($A207,Mobilités!$A$3:$U$209,21,0)</f>
        <v>0.006294256490952007</v>
      </c>
      <c r="M207" s="94">
        <f>VLOOKUP($A207,Mobilités!$A$3:$U$209,13,0)/VLOOKUP($A207,Mobilités!$A$3:$U$209,21,0)</f>
        <v>0.5651717807500656</v>
      </c>
      <c r="N207" s="94">
        <f>VLOOKUP($A207,Mobilités!$A$3:$U$209,14,0)/VLOOKUP($A207,Mobilités!$A$3:$U$209,21,0)</f>
        <v>0.1717807500655652</v>
      </c>
      <c r="O207" s="94">
        <f>VLOOKUP($A207,Mobilités!$A$3:$U$209,15,0)/VLOOKUP($A207,Mobilités!$A$3:$U$209,21,0)</f>
        <v>0.013899816417519015</v>
      </c>
      <c r="P207" s="94">
        <f>VLOOKUP($A207,Mobilités!$A$3:$U$209,16,0)/VLOOKUP($A207,Mobilités!$A$3:$U$209,21,0)</f>
        <v>0.1922370836611592</v>
      </c>
      <c r="Q207" s="94">
        <f>VLOOKUP($A207,Mobilités!$A$3:$U$209,17,0)/VLOOKUP($A207,Mobilités!$A$3:$U$209,21,0)</f>
        <v>0.05061631261473905</v>
      </c>
      <c r="R207" s="94">
        <f>VLOOKUP($A207,Mobilités!$A$3:$U$209,18,0)/VLOOKUP($A207,Mobilités!$A$3:$U$209,21,0)</f>
        <v>0.7369525308156308</v>
      </c>
      <c r="S207" s="94">
        <f>VLOOKUP($A207,Mobilités!$A$3:$U$209,19,0)/VLOOKUP($A207,Mobilités!$A$3:$U$209,21,0)</f>
        <v>0.8182533438237609</v>
      </c>
      <c r="T207" s="94">
        <f>VLOOKUP($A207,Mobilités!$A$3:$U$209,20,0)/VLOOKUP($A207,Mobilités!$A$3:$U$209,21,0)</f>
        <v>0.26304746918436933</v>
      </c>
      <c r="U207" s="142"/>
      <c r="V207" s="142"/>
      <c r="W207" s="142"/>
      <c r="X207" s="142"/>
      <c r="Y207" s="142"/>
      <c r="Z207" s="142"/>
      <c r="AA207" s="142"/>
      <c r="AB207" s="142"/>
      <c r="AC207" s="142"/>
      <c r="AD207" s="142"/>
      <c r="AE207" s="142"/>
      <c r="AF207" s="142"/>
      <c r="AG207" s="142"/>
    </row>
    <row r="208" spans="1:33" s="53" customFormat="1" ht="14.25" customHeight="1">
      <c r="A208" s="57">
        <v>123</v>
      </c>
      <c r="B208" s="69" t="s">
        <v>417</v>
      </c>
      <c r="C208" s="141" t="str">
        <f>VLOOKUP($A208,'Caractéristiques des enquêtes'!$A$2:$C$210,3,0)</f>
        <v>EMD</v>
      </c>
      <c r="D208" s="70">
        <v>2010</v>
      </c>
      <c r="E208" s="62">
        <v>92759</v>
      </c>
      <c r="F208" s="70">
        <v>35</v>
      </c>
      <c r="G208" s="116" t="s">
        <v>538</v>
      </c>
      <c r="H208" s="94">
        <f>VLOOKUP($A208,Mobilités!$A$3:$U$209,8,0)/VLOOKUP($A208,Mobilités!$A$3:$U$209,21,0)</f>
        <v>0.20254213871235147</v>
      </c>
      <c r="I208" s="94">
        <f>VLOOKUP($A208,Mobilités!$A$3:$U$209,9,0)/VLOOKUP($A208,Mobilités!$A$3:$U$209,21,0)</f>
        <v>0.010500138159712628</v>
      </c>
      <c r="J208" s="94">
        <f>VLOOKUP($A208,Mobilités!$A$3:$U$209,10,0)/VLOOKUP($A208,Mobilités!$A$3:$U$209,21,0)</f>
        <v>0.004421110804089527</v>
      </c>
      <c r="K208" s="94">
        <f>VLOOKUP($A208,Mobilités!$A$3:$U$209,11,0)/VLOOKUP($A208,Mobilités!$A$3:$U$209,21,0)</f>
        <v>0.053882287924841114</v>
      </c>
      <c r="L208" s="94">
        <f>VLOOKUP($A208,Mobilités!$A$3:$U$209,12,0)/VLOOKUP($A208,Mobilités!$A$3:$U$209,21,0)</f>
        <v>0.004697430229345123</v>
      </c>
      <c r="M208" s="94">
        <f>VLOOKUP($A208,Mobilités!$A$3:$U$209,13,0)/VLOOKUP($A208,Mobilités!$A$3:$U$209,21,0)</f>
        <v>0.5291516993644653</v>
      </c>
      <c r="N208" s="94">
        <f>VLOOKUP($A208,Mobilités!$A$3:$U$209,14,0)/VLOOKUP($A208,Mobilités!$A$3:$U$209,21,0)</f>
        <v>0.1762917933130699</v>
      </c>
      <c r="O208" s="94">
        <f>VLOOKUP($A208,Mobilités!$A$3:$U$209,15,0)/VLOOKUP($A208,Mobilités!$A$3:$U$209,21,0)</f>
        <v>0.018513401492124895</v>
      </c>
      <c r="P208" s="94">
        <f>VLOOKUP($A208,Mobilités!$A$3:$U$209,16,0)/VLOOKUP($A208,Mobilités!$A$3:$U$209,21,0)</f>
        <v>0.2130422768720641</v>
      </c>
      <c r="Q208" s="94">
        <f>VLOOKUP($A208,Mobilités!$A$3:$U$209,17,0)/VLOOKUP($A208,Mobilités!$A$3:$U$209,21,0)</f>
        <v>0.058303398728930644</v>
      </c>
      <c r="R208" s="94">
        <f>VLOOKUP($A208,Mobilités!$A$3:$U$209,18,0)/VLOOKUP($A208,Mobilités!$A$3:$U$209,21,0)</f>
        <v>0.7054434926775351</v>
      </c>
      <c r="S208" s="94">
        <f>VLOOKUP($A208,Mobilités!$A$3:$U$209,19,0)/VLOOKUP($A208,Mobilités!$A$3:$U$209,21,0)</f>
        <v>0.7974578612876485</v>
      </c>
      <c r="T208" s="94">
        <f>VLOOKUP($A208,Mobilités!$A$3:$U$209,20,0)/VLOOKUP($A208,Mobilités!$A$3:$U$209,21,0)</f>
        <v>0.29455650732246486</v>
      </c>
      <c r="U208" s="142"/>
      <c r="V208" s="142"/>
      <c r="W208" s="142"/>
      <c r="X208" s="142"/>
      <c r="Y208" s="142"/>
      <c r="Z208" s="142"/>
      <c r="AA208" s="142"/>
      <c r="AB208" s="142"/>
      <c r="AC208" s="142"/>
      <c r="AD208" s="142"/>
      <c r="AE208" s="142"/>
      <c r="AF208" s="142"/>
      <c r="AG208" s="142"/>
    </row>
    <row r="209" spans="21:33" ht="12.75">
      <c r="U209" s="143"/>
      <c r="V209" s="143"/>
      <c r="W209" s="143"/>
      <c r="X209" s="143"/>
      <c r="Y209" s="143"/>
      <c r="Z209" s="143"/>
      <c r="AA209" s="143"/>
      <c r="AB209" s="143"/>
      <c r="AC209" s="143"/>
      <c r="AD209" s="143"/>
      <c r="AE209" s="143"/>
      <c r="AF209" s="143"/>
      <c r="AG209" s="143"/>
    </row>
  </sheetData>
  <sheetProtection selectLockedCells="1" selectUnlockedCells="1"/>
  <printOptions horizontalCentered="1"/>
  <pageMargins left="0.5902777777777778" right="0.5902777777777778" top="0.7875" bottom="0.7875" header="0.5118055555555555" footer="0.5118055555555555"/>
  <pageSetup fitToHeight="1" fitToWidth="1" horizontalDpi="300" verticalDpi="300" orientation="portrait" paperSize="8" scale="39" r:id="rId1"/>
  <headerFooter alignWithMargins="0">
    <oddHeader>&amp;C&amp;"Arial,Gras"&amp;12PARTS DE MARCHE (TOUS MODES)</oddHeader>
    <oddFooter>&amp;L&amp;"Arial,Gras"Cerema DTec TV - Cerema DTer Nord Picardie&amp;R&amp;"Arial,Gras"Avril 2018</oddFooter>
  </headerFooter>
  <rowBreaks count="6" manualBreakCount="6">
    <brk id="56" max="255" man="1"/>
    <brk id="70" max="255" man="1"/>
    <brk id="73" max="255" man="1"/>
    <brk id="75" max="255" man="1"/>
    <brk id="150" max="255" man="1"/>
    <brk id="155"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S208"/>
  <sheetViews>
    <sheetView zoomScale="70" zoomScaleNormal="70" zoomScalePageLayoutView="0" workbookViewId="0" topLeftCell="A1">
      <pane ySplit="1" topLeftCell="A98" activePane="bottomLeft" state="frozen"/>
      <selection pane="topLeft" activeCell="C11" sqref="C11"/>
      <selection pane="bottomLeft" activeCell="E204" sqref="E204"/>
    </sheetView>
  </sheetViews>
  <sheetFormatPr defaultColWidth="11.421875" defaultRowHeight="12.75"/>
  <cols>
    <col min="1" max="1" width="11.421875" style="53" customWidth="1"/>
    <col min="2" max="2" width="53.00390625" style="95" customWidth="1"/>
    <col min="3" max="3" width="10.57421875" style="95" customWidth="1"/>
    <col min="4" max="4" width="13.57421875" style="96" customWidth="1"/>
    <col min="5" max="12" width="13.57421875" style="71" customWidth="1"/>
    <col min="13" max="13" width="15.28125" style="71" customWidth="1"/>
    <col min="14" max="14" width="17.8515625" style="92" customWidth="1"/>
    <col min="15" max="16" width="15.28125" style="92" customWidth="1"/>
    <col min="17" max="16384" width="11.57421875" style="91" customWidth="1"/>
  </cols>
  <sheetData>
    <row r="1" spans="1:16" s="78" customFormat="1" ht="63.75">
      <c r="A1" s="57" t="s">
        <v>73</v>
      </c>
      <c r="B1" s="97" t="s">
        <v>74</v>
      </c>
      <c r="C1" s="98" t="s">
        <v>540</v>
      </c>
      <c r="D1" s="98" t="s">
        <v>75</v>
      </c>
      <c r="E1" s="98" t="s">
        <v>76</v>
      </c>
      <c r="F1" s="98" t="s">
        <v>78</v>
      </c>
      <c r="G1" s="98" t="s">
        <v>537</v>
      </c>
      <c r="H1" s="98" t="s">
        <v>436</v>
      </c>
      <c r="I1" s="98" t="s">
        <v>437</v>
      </c>
      <c r="J1" s="98" t="s">
        <v>438</v>
      </c>
      <c r="K1" s="98" t="s">
        <v>439</v>
      </c>
      <c r="L1" s="98" t="s">
        <v>440</v>
      </c>
      <c r="M1" s="99" t="s">
        <v>40</v>
      </c>
      <c r="N1" s="99" t="s">
        <v>441</v>
      </c>
      <c r="O1" s="99" t="s">
        <v>44</v>
      </c>
      <c r="P1" s="99" t="s">
        <v>46</v>
      </c>
    </row>
    <row r="2" spans="1:19" s="53" customFormat="1" ht="14.25" customHeight="1">
      <c r="A2" s="57">
        <v>28</v>
      </c>
      <c r="B2" s="60" t="s">
        <v>81</v>
      </c>
      <c r="C2" s="146" t="str">
        <f>VLOOKUP($A2,'Caractéristiques des enquêtes'!$A$2:$C$210,3,0)</f>
        <v>EMD</v>
      </c>
      <c r="D2" s="100">
        <v>1989</v>
      </c>
      <c r="E2" s="101">
        <v>227000</v>
      </c>
      <c r="F2" s="63">
        <v>38</v>
      </c>
      <c r="G2" s="135" t="s">
        <v>538</v>
      </c>
      <c r="H2" s="101">
        <v>85642</v>
      </c>
      <c r="I2" s="101">
        <v>173583</v>
      </c>
      <c r="J2" s="101">
        <v>139453</v>
      </c>
      <c r="K2" s="101">
        <v>109253</v>
      </c>
      <c r="L2" s="101" t="s">
        <v>314</v>
      </c>
      <c r="M2" s="80">
        <f>K2/H2</f>
        <v>1.2756941687489782</v>
      </c>
      <c r="N2" s="102">
        <f>K2/E2</f>
        <v>0.4812907488986784</v>
      </c>
      <c r="O2" s="102">
        <f>K2/I2</f>
        <v>0.62939919231722</v>
      </c>
      <c r="P2" s="80">
        <f>VLOOKUP(A2,Mobilités!$A$3:$R$209,18,0)/VLOOKUP(A2,Mobilités!$A$3:$M$209,13,0)</f>
        <v>1.336909871244635</v>
      </c>
      <c r="Q2" s="90"/>
      <c r="S2" s="90"/>
    </row>
    <row r="3" spans="1:19" s="53" customFormat="1" ht="14.25" customHeight="1">
      <c r="A3" s="57">
        <v>52</v>
      </c>
      <c r="B3" s="60" t="s">
        <v>84</v>
      </c>
      <c r="C3" s="146" t="str">
        <f>VLOOKUP($A3,'Caractéristiques des enquêtes'!$A$2:$C$210,3,0)</f>
        <v>EMD</v>
      </c>
      <c r="D3" s="100">
        <v>1997</v>
      </c>
      <c r="E3" s="168">
        <v>290000</v>
      </c>
      <c r="F3" s="63">
        <v>32</v>
      </c>
      <c r="G3" s="135" t="s">
        <v>538</v>
      </c>
      <c r="H3" s="101">
        <v>120918</v>
      </c>
      <c r="I3" s="101">
        <v>221940</v>
      </c>
      <c r="J3" s="101">
        <v>192144</v>
      </c>
      <c r="K3" s="101">
        <v>153127</v>
      </c>
      <c r="L3" s="101">
        <v>164119</v>
      </c>
      <c r="M3" s="80">
        <f aca="true" t="shared" si="0" ref="M3:M71">K3/H3</f>
        <v>1.2663705982566698</v>
      </c>
      <c r="N3" s="102">
        <f aca="true" t="shared" si="1" ref="N3:N71">K3/E3</f>
        <v>0.5280241379310345</v>
      </c>
      <c r="O3" s="102">
        <f aca="true" t="shared" si="2" ref="O3:O71">K3/I3</f>
        <v>0.6899477336216996</v>
      </c>
      <c r="P3" s="80">
        <f>VLOOKUP(A3,Mobilités!$A$3:$R$209,18,0)/VLOOKUP(A3,Mobilités!$A$3:$M$209,13,0)</f>
        <v>1.3123655913978494</v>
      </c>
      <c r="Q3" s="90"/>
      <c r="S3" s="90"/>
    </row>
    <row r="4" spans="1:19" s="53" customFormat="1" ht="14.25" customHeight="1">
      <c r="A4" s="57">
        <v>106</v>
      </c>
      <c r="B4" s="60" t="s">
        <v>87</v>
      </c>
      <c r="C4" s="146" t="str">
        <f>VLOOKUP($A4,'Caractéristiques des enquêtes'!$A$2:$C$210,3,0)</f>
        <v>EDGT</v>
      </c>
      <c r="D4" s="100">
        <v>2009</v>
      </c>
      <c r="E4" s="168">
        <v>317000</v>
      </c>
      <c r="F4" s="63">
        <v>41</v>
      </c>
      <c r="G4" s="135" t="s">
        <v>538</v>
      </c>
      <c r="H4" s="101">
        <v>143688</v>
      </c>
      <c r="I4" s="101">
        <v>249623</v>
      </c>
      <c r="J4" s="101">
        <v>214385</v>
      </c>
      <c r="K4" s="101">
        <v>178175</v>
      </c>
      <c r="L4" s="101">
        <v>192617</v>
      </c>
      <c r="M4" s="80">
        <f t="shared" si="0"/>
        <v>1.2400130839040142</v>
      </c>
      <c r="N4" s="102">
        <f t="shared" si="1"/>
        <v>0.5620662460567823</v>
      </c>
      <c r="O4" s="102">
        <f t="shared" si="2"/>
        <v>0.7137763747731579</v>
      </c>
      <c r="P4" s="80">
        <f>VLOOKUP(A4,Mobilités!$A$3:$R$209,18,0)/VLOOKUP(A4,Mobilités!$A$3:$M$209,13,0)</f>
        <v>1.294601286138408</v>
      </c>
      <c r="Q4" s="90"/>
      <c r="S4" s="90"/>
    </row>
    <row r="5" spans="1:19" s="53" customFormat="1" ht="14.25" customHeight="1">
      <c r="A5" s="57">
        <v>187</v>
      </c>
      <c r="B5" s="60" t="s">
        <v>568</v>
      </c>
      <c r="C5" s="140" t="str">
        <f>VLOOKUP($A5,'Caractéristiques des enquêtes'!$A$2:$C$210,3,0)</f>
        <v>EMC²</v>
      </c>
      <c r="D5" s="61">
        <v>2018</v>
      </c>
      <c r="E5" s="169">
        <v>461300</v>
      </c>
      <c r="F5" s="63">
        <v>499</v>
      </c>
      <c r="G5" s="167" t="s">
        <v>538</v>
      </c>
      <c r="H5" s="101">
        <v>214583</v>
      </c>
      <c r="I5" s="101">
        <v>364360</v>
      </c>
      <c r="J5" s="101">
        <v>334320</v>
      </c>
      <c r="K5" s="103">
        <v>321571</v>
      </c>
      <c r="L5" s="103">
        <v>321571</v>
      </c>
      <c r="M5" s="80">
        <f t="shared" si="0"/>
        <v>1.4985856288708799</v>
      </c>
      <c r="N5" s="102">
        <f t="shared" si="1"/>
        <v>0.6970973336223716</v>
      </c>
      <c r="O5" s="102">
        <f t="shared" si="2"/>
        <v>0.8825639477439895</v>
      </c>
      <c r="P5" s="80">
        <f>VLOOKUP(A5,Mobilités!$A$3:$R$209,18,0)/VLOOKUP(A5,Mobilités!$A$3:$M$209,13,0)</f>
        <v>1.2481801546701572</v>
      </c>
      <c r="Q5" s="90"/>
      <c r="S5" s="90"/>
    </row>
    <row r="6" spans="1:19" s="53" customFormat="1" ht="14.25" customHeight="1">
      <c r="A6" s="57">
        <v>35</v>
      </c>
      <c r="B6" s="60" t="s">
        <v>90</v>
      </c>
      <c r="C6" s="146" t="str">
        <f>VLOOKUP($A6,'Caractéristiques des enquêtes'!$A$2:$C$210,3,0)</f>
        <v>EMD</v>
      </c>
      <c r="D6" s="100">
        <v>1991</v>
      </c>
      <c r="E6" s="168">
        <v>153000</v>
      </c>
      <c r="F6" s="63">
        <v>10</v>
      </c>
      <c r="G6" s="135" t="s">
        <v>538</v>
      </c>
      <c r="H6" s="101">
        <v>60347</v>
      </c>
      <c r="I6" s="101">
        <v>111172</v>
      </c>
      <c r="J6" s="101">
        <v>76322</v>
      </c>
      <c r="K6" s="101">
        <v>57434</v>
      </c>
      <c r="L6" s="101" t="s">
        <v>314</v>
      </c>
      <c r="M6" s="80">
        <f t="shared" si="0"/>
        <v>0.951729166321441</v>
      </c>
      <c r="N6" s="102">
        <f t="shared" si="1"/>
        <v>0.3753856209150327</v>
      </c>
      <c r="O6" s="102">
        <f t="shared" si="2"/>
        <v>0.5166228906559206</v>
      </c>
      <c r="P6" s="80">
        <f>VLOOKUP(A6,Mobilités!$A$3:$R$209,18,0)/VLOOKUP(A6,Mobilités!$A$3:$M$209,13,0)</f>
        <v>1.342292490118577</v>
      </c>
      <c r="Q6" s="90"/>
      <c r="S6" s="90"/>
    </row>
    <row r="7" spans="1:19" s="53" customFormat="1" ht="14.25" customHeight="1">
      <c r="A7" s="57">
        <v>11</v>
      </c>
      <c r="B7" s="60" t="s">
        <v>93</v>
      </c>
      <c r="C7" s="146" t="str">
        <f>VLOOKUP($A7,'Caractéristiques des enquêtes'!$A$2:$C$210,3,0)</f>
        <v>EMD</v>
      </c>
      <c r="D7" s="100">
        <v>1979</v>
      </c>
      <c r="E7" s="168">
        <v>158000</v>
      </c>
      <c r="F7" s="63">
        <v>10</v>
      </c>
      <c r="G7" s="135" t="s">
        <v>538</v>
      </c>
      <c r="H7" s="101">
        <v>56280</v>
      </c>
      <c r="I7" s="101">
        <v>109019</v>
      </c>
      <c r="J7" s="101">
        <v>64033</v>
      </c>
      <c r="K7" s="101">
        <v>46191</v>
      </c>
      <c r="L7" s="101">
        <v>48762</v>
      </c>
      <c r="M7" s="80">
        <f t="shared" si="0"/>
        <v>0.8207356076759061</v>
      </c>
      <c r="N7" s="102">
        <f t="shared" si="1"/>
        <v>0.2923481012658228</v>
      </c>
      <c r="O7" s="102">
        <f t="shared" si="2"/>
        <v>0.42369678679863143</v>
      </c>
      <c r="P7" s="80">
        <f>VLOOKUP(A7,Mobilités!$A$3:$R$209,18,0)/VLOOKUP(A7,Mobilités!$A$3:$M$209,13,0)</f>
        <v>1.4029126213592233</v>
      </c>
      <c r="Q7" s="90"/>
      <c r="S7" s="90"/>
    </row>
    <row r="8" spans="1:19" s="53" customFormat="1" ht="14.25" customHeight="1">
      <c r="A8" s="57">
        <v>116</v>
      </c>
      <c r="B8" s="60" t="s">
        <v>95</v>
      </c>
      <c r="C8" s="146" t="str">
        <f>VLOOKUP($A8,'Caractéristiques des enquêtes'!$A$2:$C$210,3,0)</f>
        <v>EDGT</v>
      </c>
      <c r="D8" s="100">
        <v>2010</v>
      </c>
      <c r="E8" s="168">
        <v>174000</v>
      </c>
      <c r="F8" s="63">
        <v>33</v>
      </c>
      <c r="G8" s="135" t="s">
        <v>538</v>
      </c>
      <c r="H8" s="101">
        <v>83714</v>
      </c>
      <c r="I8" s="101">
        <v>138046</v>
      </c>
      <c r="J8" s="101">
        <v>105420</v>
      </c>
      <c r="K8" s="101">
        <v>83106</v>
      </c>
      <c r="L8" s="101">
        <v>87128</v>
      </c>
      <c r="M8" s="80">
        <f t="shared" si="0"/>
        <v>0.9927371765773945</v>
      </c>
      <c r="N8" s="102">
        <f t="shared" si="1"/>
        <v>0.4776206896551724</v>
      </c>
      <c r="O8" s="102">
        <f t="shared" si="2"/>
        <v>0.6020167190646596</v>
      </c>
      <c r="P8" s="80">
        <f>VLOOKUP(A8,Mobilités!$A$3:$R$209,18,0)/VLOOKUP(A8,Mobilités!$A$3:$M$209,13,0)</f>
        <v>1.3335407591785935</v>
      </c>
      <c r="Q8" s="90"/>
      <c r="S8" s="90"/>
    </row>
    <row r="9" spans="1:19" s="53" customFormat="1" ht="14.25" customHeight="1">
      <c r="A9" s="57">
        <v>149</v>
      </c>
      <c r="B9" s="60" t="s">
        <v>98</v>
      </c>
      <c r="C9" s="146" t="str">
        <f>VLOOKUP($A9,'Caractéristiques des enquêtes'!$A$2:$C$210,3,0)</f>
        <v>EDGT</v>
      </c>
      <c r="D9" s="61">
        <v>2010</v>
      </c>
      <c r="E9" s="169">
        <v>160200</v>
      </c>
      <c r="F9" s="63">
        <v>348</v>
      </c>
      <c r="G9" s="135" t="s">
        <v>538</v>
      </c>
      <c r="H9" s="101">
        <v>64883</v>
      </c>
      <c r="I9" s="101">
        <v>121440</v>
      </c>
      <c r="J9" s="101">
        <v>107104</v>
      </c>
      <c r="K9" s="103">
        <v>101445</v>
      </c>
      <c r="L9" s="103">
        <v>101445</v>
      </c>
      <c r="M9" s="80">
        <f t="shared" si="0"/>
        <v>1.5635066196076013</v>
      </c>
      <c r="N9" s="102">
        <f t="shared" si="1"/>
        <v>0.6332397003745318</v>
      </c>
      <c r="O9" s="102">
        <f t="shared" si="2"/>
        <v>0.835350790513834</v>
      </c>
      <c r="P9" s="80">
        <f>VLOOKUP(A9,Mobilités!$A$3:$R$209,18,0)/VLOOKUP(A9,Mobilités!$A$3:$M$209,13,0)</f>
        <v>1.2835570469798656</v>
      </c>
      <c r="Q9" s="90"/>
      <c r="S9" s="90"/>
    </row>
    <row r="10" spans="1:19" s="53" customFormat="1" ht="14.25" customHeight="1">
      <c r="A10" s="57">
        <v>150</v>
      </c>
      <c r="B10" s="60" t="s">
        <v>100</v>
      </c>
      <c r="C10" s="146" t="str">
        <f>VLOOKUP($A10,'Caractéristiques des enquêtes'!$A$2:$C$210,3,0)</f>
        <v>EDGT</v>
      </c>
      <c r="D10" s="61">
        <v>2010</v>
      </c>
      <c r="E10" s="169">
        <v>334200</v>
      </c>
      <c r="F10" s="63">
        <v>381</v>
      </c>
      <c r="G10" s="135" t="s">
        <v>538</v>
      </c>
      <c r="H10" s="101">
        <v>148597</v>
      </c>
      <c r="I10" s="101">
        <v>259486</v>
      </c>
      <c r="J10" s="101">
        <v>212524</v>
      </c>
      <c r="K10" s="103">
        <v>184551</v>
      </c>
      <c r="L10" s="103">
        <v>188573</v>
      </c>
      <c r="M10" s="80">
        <f t="shared" si="0"/>
        <v>1.2419564324986372</v>
      </c>
      <c r="N10" s="102">
        <f t="shared" si="1"/>
        <v>0.5522172351885098</v>
      </c>
      <c r="O10" s="102">
        <f t="shared" si="2"/>
        <v>0.7112175608703359</v>
      </c>
      <c r="P10" s="80">
        <f>VLOOKUP(A10,Mobilités!$A$3:$R$209,18,0)/VLOOKUP(A10,Mobilités!$A$3:$M$209,13,0)</f>
        <v>1.30814639905549</v>
      </c>
      <c r="Q10" s="90"/>
      <c r="S10" s="90"/>
    </row>
    <row r="11" spans="1:19" s="53" customFormat="1" ht="14.25" customHeight="1">
      <c r="A11" s="57">
        <v>29</v>
      </c>
      <c r="B11" s="60" t="s">
        <v>102</v>
      </c>
      <c r="C11" s="146" t="str">
        <f>VLOOKUP($A11,'Caractéristiques des enquêtes'!$A$2:$C$210,3,0)</f>
        <v>EMD</v>
      </c>
      <c r="D11" s="100">
        <v>1989</v>
      </c>
      <c r="E11" s="168">
        <v>199000</v>
      </c>
      <c r="F11" s="63">
        <v>16</v>
      </c>
      <c r="G11" s="135" t="s">
        <v>538</v>
      </c>
      <c r="H11" s="101">
        <v>84286</v>
      </c>
      <c r="I11" s="101">
        <v>149894</v>
      </c>
      <c r="J11" s="101">
        <v>109152</v>
      </c>
      <c r="K11" s="101">
        <v>84840</v>
      </c>
      <c r="L11" s="101" t="s">
        <v>314</v>
      </c>
      <c r="M11" s="80">
        <f t="shared" si="0"/>
        <v>1.006572859075054</v>
      </c>
      <c r="N11" s="102">
        <f t="shared" si="1"/>
        <v>0.4263316582914573</v>
      </c>
      <c r="O11" s="102">
        <f t="shared" si="2"/>
        <v>0.5659999733144756</v>
      </c>
      <c r="P11" s="80">
        <f>VLOOKUP(A11,Mobilités!$A$3:$R$209,18,0)/VLOOKUP(A11,Mobilités!$A$3:$M$209,13,0)</f>
        <v>1.29178674351585</v>
      </c>
      <c r="Q11" s="90"/>
      <c r="S11" s="90"/>
    </row>
    <row r="12" spans="1:19" s="53" customFormat="1" ht="14.25" customHeight="1">
      <c r="A12" s="57">
        <v>127</v>
      </c>
      <c r="B12" s="60" t="s">
        <v>105</v>
      </c>
      <c r="C12" s="146" t="str">
        <f>VLOOKUP($A12,'Caractéristiques des enquêtes'!$A$2:$C$210,3,0)</f>
        <v>EDGT</v>
      </c>
      <c r="D12" s="100">
        <v>2012</v>
      </c>
      <c r="E12" s="168">
        <v>256000</v>
      </c>
      <c r="F12" s="63">
        <v>34</v>
      </c>
      <c r="G12" s="135" t="s">
        <v>538</v>
      </c>
      <c r="H12" s="101">
        <v>120067</v>
      </c>
      <c r="I12" s="101">
        <v>200031</v>
      </c>
      <c r="J12" s="101">
        <v>168249</v>
      </c>
      <c r="K12" s="101">
        <v>141213</v>
      </c>
      <c r="L12" s="101">
        <v>149427</v>
      </c>
      <c r="M12" s="80">
        <f t="shared" si="0"/>
        <v>1.1761183339302224</v>
      </c>
      <c r="N12" s="102">
        <f t="shared" si="1"/>
        <v>0.55161328125</v>
      </c>
      <c r="O12" s="102">
        <f t="shared" si="2"/>
        <v>0.7059555768855827</v>
      </c>
      <c r="P12" s="80">
        <f>VLOOKUP(A12,Mobilités!$A$3:$R$209,18,0)/VLOOKUP(A12,Mobilités!$A$3:$M$209,13,0)</f>
        <v>1.2791461412151066</v>
      </c>
      <c r="Q12" s="90"/>
      <c r="S12" s="90"/>
    </row>
    <row r="13" spans="1:19" s="53" customFormat="1" ht="14.25" customHeight="1">
      <c r="A13" s="57">
        <v>207</v>
      </c>
      <c r="B13" s="195" t="s">
        <v>608</v>
      </c>
      <c r="C13" s="203" t="s">
        <v>542</v>
      </c>
      <c r="D13" s="197">
        <v>2022</v>
      </c>
      <c r="E13" s="204">
        <v>477100</v>
      </c>
      <c r="F13" s="206">
        <v>99</v>
      </c>
      <c r="G13" s="205" t="s">
        <v>538</v>
      </c>
      <c r="H13" s="101">
        <v>219473</v>
      </c>
      <c r="I13" s="101">
        <v>366508</v>
      </c>
      <c r="J13" s="101">
        <v>317116</v>
      </c>
      <c r="K13" s="101">
        <v>268744</v>
      </c>
      <c r="L13" s="101">
        <v>284544</v>
      </c>
      <c r="M13" s="80">
        <f>K13/H13</f>
        <v>1.2244968629398605</v>
      </c>
      <c r="N13" s="102">
        <f>K13/E13</f>
        <v>0.5632865227415637</v>
      </c>
      <c r="O13" s="102">
        <f>K13/I13</f>
        <v>0.7332554814628875</v>
      </c>
      <c r="P13" s="80">
        <f>VLOOKUP(A13,Mobilités!$A$3:$R$209,18,0)/VLOOKUP(A13,Mobilités!$A$3:$M$209,13,0)</f>
        <v>1.2386283191982566</v>
      </c>
      <c r="Q13" s="90"/>
      <c r="S13" s="90"/>
    </row>
    <row r="14" spans="1:19" s="53" customFormat="1" ht="14.25" customHeight="1">
      <c r="A14" s="57">
        <v>96</v>
      </c>
      <c r="B14" s="60" t="s">
        <v>108</v>
      </c>
      <c r="C14" s="146" t="str">
        <f>VLOOKUP($A14,'Caractéristiques des enquêtes'!$A$2:$C$210,3,0)</f>
        <v>EDGT</v>
      </c>
      <c r="D14" s="100">
        <v>2007</v>
      </c>
      <c r="E14" s="168">
        <v>128000</v>
      </c>
      <c r="F14" s="63">
        <v>26</v>
      </c>
      <c r="G14" s="135" t="s">
        <v>538</v>
      </c>
      <c r="H14" s="101">
        <v>57753</v>
      </c>
      <c r="I14" s="101">
        <v>96143</v>
      </c>
      <c r="J14" s="101">
        <v>84763</v>
      </c>
      <c r="K14" s="101">
        <v>77634</v>
      </c>
      <c r="L14" s="101">
        <v>80831</v>
      </c>
      <c r="M14" s="80">
        <f t="shared" si="0"/>
        <v>1.3442418575658408</v>
      </c>
      <c r="N14" s="102">
        <f t="shared" si="1"/>
        <v>0.606515625</v>
      </c>
      <c r="O14" s="102">
        <f t="shared" si="2"/>
        <v>0.807484684272386</v>
      </c>
      <c r="P14" s="80">
        <f>VLOOKUP(A14,Mobilités!$A$3:$R$209,18,0)/VLOOKUP(A14,Mobilités!$A$3:$M$209,13,0)</f>
        <v>1.285276073619632</v>
      </c>
      <c r="Q14" s="90"/>
      <c r="S14" s="90"/>
    </row>
    <row r="15" spans="1:19" s="53" customFormat="1" ht="14.25" customHeight="1">
      <c r="A15" s="57">
        <v>174</v>
      </c>
      <c r="B15" s="60" t="s">
        <v>509</v>
      </c>
      <c r="C15" s="146" t="str">
        <f>VLOOKUP($A15,'Caractéristiques des enquêtes'!$A$2:$C$210,3,0)</f>
        <v>EDGT</v>
      </c>
      <c r="D15" s="61">
        <v>2016</v>
      </c>
      <c r="E15" s="169">
        <v>163400</v>
      </c>
      <c r="F15" s="63">
        <v>39</v>
      </c>
      <c r="G15" s="135" t="s">
        <v>538</v>
      </c>
      <c r="H15" s="101">
        <v>79513</v>
      </c>
      <c r="I15" s="101">
        <v>133888</v>
      </c>
      <c r="J15" s="101">
        <v>117342</v>
      </c>
      <c r="K15" s="101">
        <v>103370</v>
      </c>
      <c r="L15" s="101">
        <v>107298</v>
      </c>
      <c r="M15" s="80">
        <f t="shared" si="0"/>
        <v>1.3000389873354044</v>
      </c>
      <c r="N15" s="102">
        <f t="shared" si="1"/>
        <v>0.6326193390452877</v>
      </c>
      <c r="O15" s="102">
        <f t="shared" si="2"/>
        <v>0.7720632170172084</v>
      </c>
      <c r="P15" s="80">
        <f>VLOOKUP(A15,Mobilités!$A$3:$R$209,18,0)/VLOOKUP(A15,Mobilités!$A$3:$M$209,13,0)</f>
        <v>1.2837589212950387</v>
      </c>
      <c r="Q15" s="90"/>
      <c r="S15" s="90"/>
    </row>
    <row r="16" spans="1:19" s="53" customFormat="1" ht="14.25" customHeight="1">
      <c r="A16" s="57">
        <v>175</v>
      </c>
      <c r="B16" s="60" t="s">
        <v>515</v>
      </c>
      <c r="C16" s="146" t="str">
        <f>VLOOKUP($A16,'Caractéristiques des enquêtes'!$A$2:$C$210,3,0)</f>
        <v>EDGT</v>
      </c>
      <c r="D16" s="61">
        <v>2016</v>
      </c>
      <c r="E16" s="169">
        <v>312900</v>
      </c>
      <c r="F16" s="63">
        <v>163</v>
      </c>
      <c r="G16" s="135" t="s">
        <v>538</v>
      </c>
      <c r="H16" s="101">
        <v>141974</v>
      </c>
      <c r="I16" s="101">
        <v>253307</v>
      </c>
      <c r="J16" s="101">
        <v>230765</v>
      </c>
      <c r="K16" s="125">
        <v>229832</v>
      </c>
      <c r="L16" s="125">
        <v>229832</v>
      </c>
      <c r="M16" s="80">
        <f t="shared" si="0"/>
        <v>1.6188316170566441</v>
      </c>
      <c r="N16" s="102">
        <f t="shared" si="1"/>
        <v>0.7345222115691914</v>
      </c>
      <c r="O16" s="102">
        <f t="shared" si="2"/>
        <v>0.907325893086255</v>
      </c>
      <c r="P16" s="80">
        <f>VLOOKUP(A16,Mobilités!$A$3:$R$209,18,0)/VLOOKUP(A16,Mobilités!$A$3:$M$209,13,0)</f>
        <v>1.2494880812817506</v>
      </c>
      <c r="Q16" s="90"/>
      <c r="S16" s="90"/>
    </row>
    <row r="17" spans="1:19" s="53" customFormat="1" ht="14.25" customHeight="1">
      <c r="A17" s="57">
        <v>176</v>
      </c>
      <c r="B17" s="60" t="s">
        <v>510</v>
      </c>
      <c r="C17" s="146" t="str">
        <f>VLOOKUP($A17,'Caractéristiques des enquêtes'!$A$2:$C$210,3,0)</f>
        <v>EDGT</v>
      </c>
      <c r="D17" s="61">
        <v>2016</v>
      </c>
      <c r="E17" s="169">
        <v>476300</v>
      </c>
      <c r="F17" s="63">
        <v>202</v>
      </c>
      <c r="G17" s="135" t="s">
        <v>538</v>
      </c>
      <c r="H17" s="101">
        <v>221487</v>
      </c>
      <c r="I17" s="101">
        <v>387195</v>
      </c>
      <c r="J17" s="101">
        <v>348107</v>
      </c>
      <c r="K17" s="125">
        <v>337130</v>
      </c>
      <c r="L17" s="125">
        <v>337130</v>
      </c>
      <c r="M17" s="80">
        <f t="shared" si="0"/>
        <v>1.5221209371204631</v>
      </c>
      <c r="N17" s="102">
        <f t="shared" si="1"/>
        <v>0.7078102036531597</v>
      </c>
      <c r="O17" s="102">
        <f t="shared" si="2"/>
        <v>0.8706982269915675</v>
      </c>
      <c r="P17" s="80">
        <f>VLOOKUP(A17,Mobilités!$A$3:$R$209,18,0)/VLOOKUP(A17,Mobilités!$A$3:$M$209,13,0)</f>
        <v>1.260017510338258</v>
      </c>
      <c r="Q17" s="90"/>
      <c r="S17" s="90"/>
    </row>
    <row r="18" spans="1:19" s="53" customFormat="1" ht="14.25" customHeight="1">
      <c r="A18" s="57">
        <v>12</v>
      </c>
      <c r="B18" s="60" t="s">
        <v>111</v>
      </c>
      <c r="C18" s="146" t="str">
        <f>VLOOKUP($A18,'Caractéristiques des enquêtes'!$A$2:$C$210,3,0)</f>
        <v>EMD</v>
      </c>
      <c r="D18" s="100">
        <v>1980</v>
      </c>
      <c r="E18" s="168">
        <v>131000</v>
      </c>
      <c r="F18" s="63">
        <v>4</v>
      </c>
      <c r="G18" s="135" t="s">
        <v>538</v>
      </c>
      <c r="H18" s="101">
        <v>50994</v>
      </c>
      <c r="I18" s="101">
        <v>101179</v>
      </c>
      <c r="J18" s="101">
        <v>63879</v>
      </c>
      <c r="K18" s="101">
        <v>46955</v>
      </c>
      <c r="L18" s="101">
        <v>49857</v>
      </c>
      <c r="M18" s="80">
        <f t="shared" si="0"/>
        <v>0.9207946032866612</v>
      </c>
      <c r="N18" s="102">
        <f t="shared" si="1"/>
        <v>0.3584351145038168</v>
      </c>
      <c r="O18" s="102">
        <f t="shared" si="2"/>
        <v>0.4640785143162119</v>
      </c>
      <c r="P18" s="80">
        <f>VLOOKUP(A18,Mobilités!$A$3:$R$209,18,0)/VLOOKUP(A18,Mobilités!$A$3:$M$209,13,0)</f>
        <v>1.3236940298507462</v>
      </c>
      <c r="Q18" s="90"/>
      <c r="S18" s="90"/>
    </row>
    <row r="19" spans="1:19" s="53" customFormat="1" ht="14.25" customHeight="1">
      <c r="A19" s="57">
        <v>66</v>
      </c>
      <c r="B19" s="60" t="s">
        <v>114</v>
      </c>
      <c r="C19" s="146" t="str">
        <f>VLOOKUP($A19,'Caractéristiques des enquêtes'!$A$2:$C$210,3,0)</f>
        <v>EMD</v>
      </c>
      <c r="D19" s="100">
        <v>1999</v>
      </c>
      <c r="E19" s="168">
        <v>223000</v>
      </c>
      <c r="F19" s="63">
        <v>29</v>
      </c>
      <c r="G19" s="135" t="s">
        <v>538</v>
      </c>
      <c r="H19" s="101">
        <v>97316</v>
      </c>
      <c r="I19" s="101">
        <v>180646</v>
      </c>
      <c r="J19" s="101">
        <v>158601</v>
      </c>
      <c r="K19" s="101">
        <v>130415</v>
      </c>
      <c r="L19" s="101">
        <v>135545</v>
      </c>
      <c r="M19" s="80">
        <f t="shared" si="0"/>
        <v>1.3401187882773644</v>
      </c>
      <c r="N19" s="102">
        <f t="shared" si="1"/>
        <v>0.5848206278026906</v>
      </c>
      <c r="O19" s="102">
        <f t="shared" si="2"/>
        <v>0.721936826721876</v>
      </c>
      <c r="P19" s="80">
        <f>VLOOKUP(A19,Mobilités!$A$3:$R$209,18,0)/VLOOKUP(A19,Mobilités!$A$3:$M$209,13,0)</f>
        <v>1.2786259541984732</v>
      </c>
      <c r="Q19" s="90"/>
      <c r="S19" s="90"/>
    </row>
    <row r="20" spans="1:19" s="53" customFormat="1" ht="14.25" customHeight="1">
      <c r="A20" s="57">
        <v>117</v>
      </c>
      <c r="B20" s="60" t="s">
        <v>117</v>
      </c>
      <c r="C20" s="146" t="str">
        <f>VLOOKUP($A20,'Caractéristiques des enquêtes'!$A$2:$C$210,3,0)</f>
        <v>EDGT</v>
      </c>
      <c r="D20" s="100">
        <v>2010</v>
      </c>
      <c r="E20" s="168">
        <v>279000</v>
      </c>
      <c r="F20" s="63">
        <v>40</v>
      </c>
      <c r="G20" s="135" t="s">
        <v>538</v>
      </c>
      <c r="H20" s="101">
        <v>128977</v>
      </c>
      <c r="I20" s="101">
        <v>221375</v>
      </c>
      <c r="J20" s="101">
        <v>197336</v>
      </c>
      <c r="K20" s="101">
        <v>172921</v>
      </c>
      <c r="L20" s="101">
        <v>178413</v>
      </c>
      <c r="M20" s="80">
        <f t="shared" si="0"/>
        <v>1.3407119098754041</v>
      </c>
      <c r="N20" s="102">
        <f t="shared" si="1"/>
        <v>0.6197885304659498</v>
      </c>
      <c r="O20" s="102">
        <f t="shared" si="2"/>
        <v>0.7811225296442688</v>
      </c>
      <c r="P20" s="80">
        <f>VLOOKUP(A20,Mobilités!$A$3:$R$209,18,0)/VLOOKUP(A20,Mobilités!$A$3:$M$209,13,0)</f>
        <v>1.2790917407801792</v>
      </c>
      <c r="Q20" s="90"/>
      <c r="S20" s="90"/>
    </row>
    <row r="21" spans="1:19" s="53" customFormat="1" ht="14.25" customHeight="1">
      <c r="A21" s="57">
        <v>88</v>
      </c>
      <c r="B21" s="60" t="s">
        <v>120</v>
      </c>
      <c r="C21" s="146" t="str">
        <f>VLOOKUP($A21,'Caractéristiques des enquêtes'!$A$2:$C$210,3,0)</f>
        <v>EMD</v>
      </c>
      <c r="D21" s="100">
        <v>2006</v>
      </c>
      <c r="E21" s="168">
        <v>207000</v>
      </c>
      <c r="F21" s="63">
        <v>147</v>
      </c>
      <c r="G21" s="135" t="s">
        <v>538</v>
      </c>
      <c r="H21" s="101">
        <v>86586</v>
      </c>
      <c r="I21" s="101">
        <v>157713</v>
      </c>
      <c r="J21" s="101">
        <v>142192</v>
      </c>
      <c r="K21" s="101">
        <v>122462</v>
      </c>
      <c r="L21" s="101">
        <v>130427</v>
      </c>
      <c r="M21" s="80">
        <f t="shared" si="0"/>
        <v>1.4143395006121082</v>
      </c>
      <c r="N21" s="102">
        <f t="shared" si="1"/>
        <v>0.5916038647342995</v>
      </c>
      <c r="O21" s="102">
        <f t="shared" si="2"/>
        <v>0.7764864025159626</v>
      </c>
      <c r="P21" s="80">
        <f>VLOOKUP(A21,Mobilités!$A$3:$R$209,18,0)/VLOOKUP(A21,Mobilités!$A$3:$M$209,13,0)</f>
        <v>1.3045305931807567</v>
      </c>
      <c r="Q21" s="90"/>
      <c r="S21" s="90"/>
    </row>
    <row r="22" spans="1:19" s="53" customFormat="1" ht="14.25" customHeight="1">
      <c r="A22" s="57">
        <v>164</v>
      </c>
      <c r="B22" s="60" t="s">
        <v>485</v>
      </c>
      <c r="C22" s="146" t="str">
        <f>VLOOKUP($A22,'Caractéristiques des enquêtes'!$A$2:$C$210,3,0)</f>
        <v>EDGT</v>
      </c>
      <c r="D22" s="61">
        <v>2015</v>
      </c>
      <c r="E22" s="169">
        <v>75000</v>
      </c>
      <c r="F22" s="169">
        <v>21</v>
      </c>
      <c r="G22" s="135" t="s">
        <v>538</v>
      </c>
      <c r="H22" s="101">
        <v>32460</v>
      </c>
      <c r="I22" s="101">
        <v>56436</v>
      </c>
      <c r="J22" s="101">
        <v>48852</v>
      </c>
      <c r="K22" s="125">
        <v>45270</v>
      </c>
      <c r="L22" s="125">
        <v>45270</v>
      </c>
      <c r="M22" s="80">
        <f t="shared" si="0"/>
        <v>1.3946395563770795</v>
      </c>
      <c r="N22" s="102">
        <f t="shared" si="1"/>
        <v>0.6036</v>
      </c>
      <c r="O22" s="102">
        <f t="shared" si="2"/>
        <v>0.8021475653837976</v>
      </c>
      <c r="P22" s="80">
        <f>VLOOKUP(A22,Mobilités!$A$3:$R$209,18,0)/VLOOKUP(A22,Mobilités!$A$3:$M$209,13,0)</f>
        <v>1.3032786885245902</v>
      </c>
      <c r="Q22" s="90"/>
      <c r="S22" s="90"/>
    </row>
    <row r="23" spans="1:19" s="53" customFormat="1" ht="14.25" customHeight="1">
      <c r="A23" s="57">
        <v>16</v>
      </c>
      <c r="B23" s="60" t="s">
        <v>123</v>
      </c>
      <c r="C23" s="146" t="str">
        <f>VLOOKUP($A23,'Caractéristiques des enquêtes'!$A$2:$C$210,3,0)</f>
        <v>EMD</v>
      </c>
      <c r="D23" s="100">
        <v>1983</v>
      </c>
      <c r="E23" s="168">
        <v>106000</v>
      </c>
      <c r="F23" s="63">
        <v>6</v>
      </c>
      <c r="G23" s="135" t="s">
        <v>538</v>
      </c>
      <c r="H23" s="101">
        <v>40427</v>
      </c>
      <c r="I23" s="101">
        <v>77108</v>
      </c>
      <c r="J23" s="101">
        <v>51927</v>
      </c>
      <c r="K23" s="101">
        <v>38495</v>
      </c>
      <c r="L23" s="101">
        <v>39675</v>
      </c>
      <c r="M23" s="80">
        <f t="shared" si="0"/>
        <v>0.9522101565785243</v>
      </c>
      <c r="N23" s="102">
        <f t="shared" si="1"/>
        <v>0.36316037735849055</v>
      </c>
      <c r="O23" s="102">
        <f t="shared" si="2"/>
        <v>0.49923483944597186</v>
      </c>
      <c r="P23" s="80">
        <f>VLOOKUP(A23,Mobilités!$A$3:$R$209,18,0)/VLOOKUP(A23,Mobilités!$A$3:$M$209,13,0)</f>
        <v>1.368222891566265</v>
      </c>
      <c r="Q23" s="90"/>
      <c r="S23" s="90"/>
    </row>
    <row r="24" spans="1:19" s="53" customFormat="1" ht="14.25" customHeight="1">
      <c r="A24" s="57">
        <v>42</v>
      </c>
      <c r="B24" s="60" t="s">
        <v>126</v>
      </c>
      <c r="C24" s="146" t="str">
        <f>VLOOKUP($A24,'Caractéristiques des enquêtes'!$A$2:$C$210,3,0)</f>
        <v>EMD</v>
      </c>
      <c r="D24" s="100">
        <v>1992</v>
      </c>
      <c r="E24" s="168">
        <v>127000</v>
      </c>
      <c r="F24" s="63">
        <v>101</v>
      </c>
      <c r="G24" s="135" t="s">
        <v>538</v>
      </c>
      <c r="H24" s="101">
        <v>50102</v>
      </c>
      <c r="I24" s="101">
        <v>95422</v>
      </c>
      <c r="J24" s="101">
        <v>74163</v>
      </c>
      <c r="K24" s="101">
        <v>57021</v>
      </c>
      <c r="L24" s="101" t="s">
        <v>314</v>
      </c>
      <c r="M24" s="80">
        <f t="shared" si="0"/>
        <v>1.1380982795098</v>
      </c>
      <c r="N24" s="102">
        <f t="shared" si="1"/>
        <v>0.44898425196850394</v>
      </c>
      <c r="O24" s="102">
        <f t="shared" si="2"/>
        <v>0.5975665988975288</v>
      </c>
      <c r="P24" s="80">
        <f>VLOOKUP(A24,Mobilités!$A$3:$R$209,18,0)/VLOOKUP(A24,Mobilités!$A$3:$M$209,13,0)</f>
        <v>1.357051282051282</v>
      </c>
      <c r="Q24" s="90"/>
      <c r="S24" s="90"/>
    </row>
    <row r="25" spans="1:19" s="53" customFormat="1" ht="14.25" customHeight="1">
      <c r="A25" s="57">
        <v>83</v>
      </c>
      <c r="B25" s="60" t="s">
        <v>128</v>
      </c>
      <c r="C25" s="146" t="str">
        <f>VLOOKUP($A25,'Caractéristiques des enquêtes'!$A$2:$C$210,3,0)</f>
        <v>EMD</v>
      </c>
      <c r="D25" s="100">
        <v>2005</v>
      </c>
      <c r="E25" s="168">
        <v>293000</v>
      </c>
      <c r="F25" s="63">
        <v>198</v>
      </c>
      <c r="G25" s="135" t="s">
        <v>538</v>
      </c>
      <c r="H25" s="101">
        <v>120764</v>
      </c>
      <c r="I25" s="101">
        <v>221668</v>
      </c>
      <c r="J25" s="101">
        <v>186342</v>
      </c>
      <c r="K25" s="101">
        <v>163031</v>
      </c>
      <c r="L25" s="101">
        <v>169317</v>
      </c>
      <c r="M25" s="80">
        <f t="shared" si="0"/>
        <v>1.3499966877546288</v>
      </c>
      <c r="N25" s="102">
        <f t="shared" si="1"/>
        <v>0.556419795221843</v>
      </c>
      <c r="O25" s="102">
        <f t="shared" si="2"/>
        <v>0.7354737715863363</v>
      </c>
      <c r="P25" s="80">
        <f>VLOOKUP(A25,Mobilités!$A$3:$R$209,18,0)/VLOOKUP(A25,Mobilités!$A$3:$M$209,13,0)</f>
        <v>1.3241650294695482</v>
      </c>
      <c r="Q25" s="90"/>
      <c r="S25" s="90"/>
    </row>
    <row r="26" spans="1:19" s="53" customFormat="1" ht="14.25" customHeight="1">
      <c r="A26" s="57">
        <v>84</v>
      </c>
      <c r="B26" s="60" t="s">
        <v>134</v>
      </c>
      <c r="C26" s="146" t="str">
        <f>VLOOKUP($A26,'Caractéristiques des enquêtes'!$A$2:$C$210,3,0)</f>
        <v>EMD</v>
      </c>
      <c r="D26" s="100">
        <v>2005</v>
      </c>
      <c r="E26" s="168">
        <v>162000</v>
      </c>
      <c r="F26" s="63">
        <v>59</v>
      </c>
      <c r="G26" s="135" t="s">
        <v>538</v>
      </c>
      <c r="H26" s="101">
        <v>78706</v>
      </c>
      <c r="I26" s="101">
        <v>128035</v>
      </c>
      <c r="J26" s="101">
        <v>105745</v>
      </c>
      <c r="K26" s="101">
        <v>83801</v>
      </c>
      <c r="L26" s="101">
        <v>87904</v>
      </c>
      <c r="M26" s="80">
        <f t="shared" si="0"/>
        <v>1.0647345818616116</v>
      </c>
      <c r="N26" s="102">
        <f t="shared" si="1"/>
        <v>0.5172901234567902</v>
      </c>
      <c r="O26" s="102">
        <f t="shared" si="2"/>
        <v>0.6545163431874097</v>
      </c>
      <c r="P26" s="80">
        <f>VLOOKUP(A26,Mobilités!$A$3:$R$209,18,0)/VLOOKUP(A26,Mobilités!$A$3:$M$209,13,0)</f>
        <v>1.2805280528052807</v>
      </c>
      <c r="Q26" s="90"/>
      <c r="S26" s="90"/>
    </row>
    <row r="27" spans="1:19" s="53" customFormat="1" ht="14.25" customHeight="1">
      <c r="A27" s="57">
        <v>188</v>
      </c>
      <c r="B27" s="60" t="s">
        <v>554</v>
      </c>
      <c r="C27" s="140" t="str">
        <f>VLOOKUP($A27,'Caractéristiques des enquêtes'!$A$2:$C$210,3,0)</f>
        <v>EMC²</v>
      </c>
      <c r="D27" s="61">
        <v>2018</v>
      </c>
      <c r="E27" s="169">
        <v>199700</v>
      </c>
      <c r="F27" s="67">
        <v>118</v>
      </c>
      <c r="G27" s="167" t="s">
        <v>538</v>
      </c>
      <c r="H27" s="101">
        <v>97136</v>
      </c>
      <c r="I27" s="101">
        <v>157770</v>
      </c>
      <c r="J27" s="101">
        <v>133224</v>
      </c>
      <c r="K27" s="125">
        <v>115404</v>
      </c>
      <c r="L27" s="125">
        <v>115404</v>
      </c>
      <c r="M27" s="80">
        <f t="shared" si="0"/>
        <v>1.1880662164388074</v>
      </c>
      <c r="N27" s="102">
        <f t="shared" si="1"/>
        <v>0.577886830245368</v>
      </c>
      <c r="O27" s="102">
        <f t="shared" si="2"/>
        <v>0.7314698611903404</v>
      </c>
      <c r="P27" s="80">
        <f>VLOOKUP(A27,Mobilités!$A$3:$R$209,18,0)/VLOOKUP(A27,Mobilités!$A$3:$M$209,13,0)</f>
        <v>1.2538694800682293</v>
      </c>
      <c r="Q27" s="90"/>
      <c r="S27" s="90"/>
    </row>
    <row r="28" spans="1:19" s="53" customFormat="1" ht="14.25" customHeight="1">
      <c r="A28" s="57">
        <v>85</v>
      </c>
      <c r="B28" s="60" t="s">
        <v>137</v>
      </c>
      <c r="C28" s="146" t="str">
        <f>VLOOKUP($A28,'Caractéristiques des enquêtes'!$A$2:$C$210,3,0)</f>
        <v>EMD</v>
      </c>
      <c r="D28" s="100">
        <v>2005</v>
      </c>
      <c r="E28" s="168">
        <v>273000</v>
      </c>
      <c r="F28" s="63">
        <v>99</v>
      </c>
      <c r="G28" s="135" t="s">
        <v>538</v>
      </c>
      <c r="H28" s="101">
        <v>105614</v>
      </c>
      <c r="I28" s="101">
        <v>198817</v>
      </c>
      <c r="J28" s="101">
        <v>150807</v>
      </c>
      <c r="K28" s="101">
        <v>127688</v>
      </c>
      <c r="L28" s="101">
        <v>132604</v>
      </c>
      <c r="M28" s="80">
        <f t="shared" si="0"/>
        <v>1.209006381729695</v>
      </c>
      <c r="N28" s="102">
        <f t="shared" si="1"/>
        <v>0.4677216117216117</v>
      </c>
      <c r="O28" s="102">
        <f t="shared" si="2"/>
        <v>0.6422388427548952</v>
      </c>
      <c r="P28" s="80">
        <f>VLOOKUP(A28,Mobilités!$A$3:$R$209,18,0)/VLOOKUP(A28,Mobilités!$A$3:$M$209,13,0)</f>
        <v>1.424906467129877</v>
      </c>
      <c r="Q28" s="90"/>
      <c r="S28" s="90"/>
    </row>
    <row r="29" spans="1:19" s="82" customFormat="1" ht="14.25" customHeight="1">
      <c r="A29" s="57">
        <v>8</v>
      </c>
      <c r="B29" s="60" t="s">
        <v>140</v>
      </c>
      <c r="C29" s="146" t="str">
        <f>VLOOKUP($A29,'Caractéristiques des enquêtes'!$A$2:$C$210,3,0)</f>
        <v>EMD</v>
      </c>
      <c r="D29" s="100">
        <v>1978</v>
      </c>
      <c r="E29" s="168">
        <v>604000</v>
      </c>
      <c r="F29" s="63">
        <v>34</v>
      </c>
      <c r="G29" s="135" t="s">
        <v>538</v>
      </c>
      <c r="H29" s="101">
        <v>229803</v>
      </c>
      <c r="I29" s="101">
        <v>453833</v>
      </c>
      <c r="J29" s="101">
        <v>294828</v>
      </c>
      <c r="K29" s="101">
        <v>223856</v>
      </c>
      <c r="L29" s="101">
        <v>231787</v>
      </c>
      <c r="M29" s="80">
        <f t="shared" si="0"/>
        <v>0.9741213126025334</v>
      </c>
      <c r="N29" s="102">
        <f t="shared" si="1"/>
        <v>0.3706225165562914</v>
      </c>
      <c r="O29" s="102">
        <f t="shared" si="2"/>
        <v>0.49325632997159746</v>
      </c>
      <c r="P29" s="80">
        <f>VLOOKUP(A29,Mobilités!$A$3:$R$209,18,0)/VLOOKUP(A29,Mobilités!$A$3:$M$209,13,0)</f>
        <v>1.2955169258920403</v>
      </c>
      <c r="Q29" s="90"/>
      <c r="S29" s="90"/>
    </row>
    <row r="30" spans="1:19" s="53" customFormat="1" ht="14.25" customHeight="1">
      <c r="A30" s="57">
        <v>30</v>
      </c>
      <c r="B30" s="60" t="s">
        <v>143</v>
      </c>
      <c r="C30" s="146" t="str">
        <f>VLOOKUP($A30,'Caractéristiques des enquêtes'!$A$2:$C$210,3,0)</f>
        <v>EMD</v>
      </c>
      <c r="D30" s="100">
        <v>1990</v>
      </c>
      <c r="E30" s="168">
        <v>762000</v>
      </c>
      <c r="F30" s="63">
        <v>74</v>
      </c>
      <c r="G30" s="135" t="s">
        <v>538</v>
      </c>
      <c r="H30" s="101">
        <v>302457</v>
      </c>
      <c r="I30" s="101">
        <v>582591</v>
      </c>
      <c r="J30" s="101">
        <v>461721</v>
      </c>
      <c r="K30" s="101">
        <v>363128</v>
      </c>
      <c r="L30" s="101" t="s">
        <v>314</v>
      </c>
      <c r="M30" s="80">
        <f t="shared" si="0"/>
        <v>1.200593803416684</v>
      </c>
      <c r="N30" s="102">
        <f t="shared" si="1"/>
        <v>0.47654593175853016</v>
      </c>
      <c r="O30" s="102">
        <f t="shared" si="2"/>
        <v>0.6232983345091153</v>
      </c>
      <c r="P30" s="80">
        <f>VLOOKUP(A30,Mobilités!$A$3:$R$209,18,0)/VLOOKUP(A30,Mobilités!$A$3:$M$209,13,0)</f>
        <v>1.300395256916996</v>
      </c>
      <c r="Q30" s="90"/>
      <c r="S30" s="90"/>
    </row>
    <row r="31" spans="1:19" s="53" customFormat="1" ht="14.25" customHeight="1">
      <c r="A31" s="57">
        <v>60</v>
      </c>
      <c r="B31" s="60" t="s">
        <v>143</v>
      </c>
      <c r="C31" s="146" t="str">
        <f>VLOOKUP($A31,'Caractéristiques des enquêtes'!$A$2:$C$210,3,0)</f>
        <v>EMD</v>
      </c>
      <c r="D31" s="100">
        <v>1998</v>
      </c>
      <c r="E31" s="168">
        <v>801000</v>
      </c>
      <c r="F31" s="63">
        <v>96</v>
      </c>
      <c r="G31" s="135" t="s">
        <v>538</v>
      </c>
      <c r="H31" s="101">
        <v>343409</v>
      </c>
      <c r="I31" s="101">
        <v>635474</v>
      </c>
      <c r="J31" s="101">
        <v>530298</v>
      </c>
      <c r="K31" s="101">
        <v>417290</v>
      </c>
      <c r="L31" s="101">
        <v>445921</v>
      </c>
      <c r="M31" s="80">
        <f t="shared" si="0"/>
        <v>1.2151399642991303</v>
      </c>
      <c r="N31" s="102">
        <f t="shared" si="1"/>
        <v>0.5209612983770288</v>
      </c>
      <c r="O31" s="102">
        <f t="shared" si="2"/>
        <v>0.6566594384664046</v>
      </c>
      <c r="P31" s="80">
        <f>VLOOKUP(A31,Mobilités!$A$3:$R$209,18,0)/VLOOKUP(A31,Mobilités!$A$3:$M$209,13,0)</f>
        <v>1.2819148936170215</v>
      </c>
      <c r="Q31" s="90"/>
      <c r="S31" s="90"/>
    </row>
    <row r="32" spans="1:19" s="53" customFormat="1" ht="14.25" customHeight="1">
      <c r="A32" s="57">
        <v>107</v>
      </c>
      <c r="B32" s="60" t="s">
        <v>147</v>
      </c>
      <c r="C32" s="146" t="str">
        <f>VLOOKUP($A32,'Caractéristiques des enquêtes'!$A$2:$C$210,3,0)</f>
        <v>EDGT</v>
      </c>
      <c r="D32" s="100">
        <v>2009</v>
      </c>
      <c r="E32" s="168">
        <v>881000</v>
      </c>
      <c r="F32" s="63">
        <v>96</v>
      </c>
      <c r="G32" s="135" t="s">
        <v>538</v>
      </c>
      <c r="H32" s="101">
        <v>389576</v>
      </c>
      <c r="I32" s="101">
        <v>680379</v>
      </c>
      <c r="J32" s="101">
        <v>583437</v>
      </c>
      <c r="K32" s="101">
        <v>488027</v>
      </c>
      <c r="L32" s="101">
        <v>517072</v>
      </c>
      <c r="M32" s="80">
        <f t="shared" si="0"/>
        <v>1.2527132061523296</v>
      </c>
      <c r="N32" s="102">
        <f t="shared" si="1"/>
        <v>0.5539466515323496</v>
      </c>
      <c r="O32" s="102">
        <f t="shared" si="2"/>
        <v>0.7172869826964089</v>
      </c>
      <c r="P32" s="80">
        <f>VLOOKUP(A32,Mobilités!$A$3:$R$209,18,0)/VLOOKUP(A32,Mobilités!$A$3:$M$209,13,0)</f>
        <v>1.2999999999999998</v>
      </c>
      <c r="Q32" s="90"/>
      <c r="S32" s="90"/>
    </row>
    <row r="33" spans="1:19" s="53" customFormat="1" ht="14.25" customHeight="1">
      <c r="A33" s="57">
        <v>211</v>
      </c>
      <c r="B33" s="195" t="s">
        <v>618</v>
      </c>
      <c r="C33" s="203" t="s">
        <v>542</v>
      </c>
      <c r="D33" s="197">
        <v>2022</v>
      </c>
      <c r="E33" s="204">
        <v>1602300</v>
      </c>
      <c r="F33" s="206">
        <v>545</v>
      </c>
      <c r="G33" s="205" t="s">
        <v>538</v>
      </c>
      <c r="H33" s="101">
        <v>754523</v>
      </c>
      <c r="I33" s="101">
        <v>1268385</v>
      </c>
      <c r="J33" s="101">
        <v>1093916</v>
      </c>
      <c r="K33" s="101">
        <v>911381</v>
      </c>
      <c r="L33" s="101">
        <v>987040</v>
      </c>
      <c r="M33" s="80">
        <f>K33/H33</f>
        <v>1.207890282999988</v>
      </c>
      <c r="N33" s="102">
        <f>K33/E33</f>
        <v>0.5687954814953504</v>
      </c>
      <c r="O33" s="102">
        <f>K33/I33</f>
        <v>0.7185365642135472</v>
      </c>
      <c r="P33" s="80">
        <f>VLOOKUP(A33,Mobilités!$A$3:$R$209,18,0)/VLOOKUP(A33,Mobilités!$A$3:$M$209,13,0)</f>
        <v>1.2577156250409187</v>
      </c>
      <c r="Q33" s="90"/>
      <c r="S33" s="90"/>
    </row>
    <row r="34" spans="1:19" s="53" customFormat="1" ht="14.25" customHeight="1">
      <c r="A34" s="57">
        <v>197</v>
      </c>
      <c r="B34" s="60" t="s">
        <v>575</v>
      </c>
      <c r="C34" s="140" t="s">
        <v>542</v>
      </c>
      <c r="D34" s="61">
        <v>2019</v>
      </c>
      <c r="E34" s="169">
        <v>71600</v>
      </c>
      <c r="F34" s="63">
        <v>84</v>
      </c>
      <c r="G34" s="167" t="s">
        <v>538</v>
      </c>
      <c r="H34" s="101">
        <v>28783</v>
      </c>
      <c r="I34" s="101">
        <v>54573</v>
      </c>
      <c r="J34" s="101">
        <v>50734</v>
      </c>
      <c r="K34" s="101">
        <v>44644</v>
      </c>
      <c r="L34" s="101">
        <v>47971</v>
      </c>
      <c r="M34" s="80">
        <f>K34/H34</f>
        <v>1.5510544418580412</v>
      </c>
      <c r="N34" s="102">
        <f>K34/E34</f>
        <v>0.6235195530726257</v>
      </c>
      <c r="O34" s="102">
        <f>K34/I34</f>
        <v>0.8180602129258058</v>
      </c>
      <c r="P34" s="80">
        <f>VLOOKUP(A34,Mobilités!$A$3:$R$209,18,0)/VLOOKUP(A34,Mobilités!$A$3:$M$209,13,0)</f>
        <v>1.2490869999074141</v>
      </c>
      <c r="Q34" s="90"/>
      <c r="S34" s="90"/>
    </row>
    <row r="35" spans="1:19" s="53" customFormat="1" ht="14.25" customHeight="1">
      <c r="A35" s="57">
        <v>75</v>
      </c>
      <c r="B35" s="60" t="s">
        <v>148</v>
      </c>
      <c r="C35" s="146" t="str">
        <f>VLOOKUP($A35,'Caractéristiques des enquêtes'!$A$2:$C$210,3,0)</f>
        <v>EMD</v>
      </c>
      <c r="D35" s="100">
        <v>2003</v>
      </c>
      <c r="E35" s="168">
        <v>203000</v>
      </c>
      <c r="F35" s="63">
        <v>8</v>
      </c>
      <c r="G35" s="135" t="s">
        <v>538</v>
      </c>
      <c r="H35" s="101">
        <v>95791</v>
      </c>
      <c r="I35" s="101">
        <v>156398</v>
      </c>
      <c r="J35" s="101">
        <v>134066</v>
      </c>
      <c r="K35" s="101">
        <v>106057</v>
      </c>
      <c r="L35" s="101">
        <v>111050</v>
      </c>
      <c r="M35" s="80">
        <f t="shared" si="0"/>
        <v>1.1071708198056185</v>
      </c>
      <c r="N35" s="102">
        <f t="shared" si="1"/>
        <v>0.522448275862069</v>
      </c>
      <c r="O35" s="102">
        <f t="shared" si="2"/>
        <v>0.6781224823846852</v>
      </c>
      <c r="P35" s="80">
        <f>VLOOKUP(A35,Mobilités!$A$3:$R$209,18,0)/VLOOKUP(A35,Mobilités!$A$3:$M$209,13,0)</f>
        <v>1.3180674383492703</v>
      </c>
      <c r="Q35" s="90"/>
      <c r="S35" s="90"/>
    </row>
    <row r="36" spans="1:19" s="53" customFormat="1" ht="14.25" customHeight="1">
      <c r="A36" s="57">
        <v>189</v>
      </c>
      <c r="B36" s="60" t="s">
        <v>556</v>
      </c>
      <c r="C36" s="140" t="str">
        <f>VLOOKUP($A36,'Caractéristiques des enquêtes'!$A$2:$C$210,3,0)</f>
        <v>EMC²</v>
      </c>
      <c r="D36" s="61">
        <v>2018</v>
      </c>
      <c r="E36" s="169">
        <v>404300</v>
      </c>
      <c r="F36" s="67">
        <v>103</v>
      </c>
      <c r="G36" s="167" t="s">
        <v>538</v>
      </c>
      <c r="H36" s="101">
        <v>189609</v>
      </c>
      <c r="I36" s="101">
        <v>314347</v>
      </c>
      <c r="J36" s="101">
        <v>278681</v>
      </c>
      <c r="K36" s="125">
        <v>247811</v>
      </c>
      <c r="L36" s="125">
        <v>247811</v>
      </c>
      <c r="M36" s="80">
        <f>K36/H36</f>
        <v>1.3069580030483785</v>
      </c>
      <c r="N36" s="102">
        <f>K36/E36</f>
        <v>0.6129384120702449</v>
      </c>
      <c r="O36" s="102">
        <f>K36/I36</f>
        <v>0.7883358199696514</v>
      </c>
      <c r="P36" s="80">
        <f>VLOOKUP(A36,Mobilités!$A$3:$R$209,18,0)/VLOOKUP(A36,Mobilités!$A$3:$M$209,13,0)</f>
        <v>1.236707265854683</v>
      </c>
      <c r="Q36" s="90"/>
      <c r="S36" s="90"/>
    </row>
    <row r="37" spans="1:19" s="53" customFormat="1" ht="14.25" customHeight="1">
      <c r="A37" s="57">
        <v>124</v>
      </c>
      <c r="B37" s="60" t="s">
        <v>151</v>
      </c>
      <c r="C37" s="146" t="str">
        <f>VLOOKUP($A37,'Caractéristiques des enquêtes'!$A$2:$C$210,3,0)</f>
        <v>EDGT</v>
      </c>
      <c r="D37" s="100">
        <v>2011</v>
      </c>
      <c r="E37" s="168">
        <v>209000</v>
      </c>
      <c r="F37" s="63">
        <v>29</v>
      </c>
      <c r="G37" s="135" t="s">
        <v>538</v>
      </c>
      <c r="H37" s="101">
        <v>104017</v>
      </c>
      <c r="I37" s="101">
        <v>166600</v>
      </c>
      <c r="J37" s="101">
        <v>135848</v>
      </c>
      <c r="K37" s="101">
        <v>111705</v>
      </c>
      <c r="L37" s="101">
        <v>116535</v>
      </c>
      <c r="M37" s="80">
        <f t="shared" si="0"/>
        <v>1.073910995318073</v>
      </c>
      <c r="N37" s="102">
        <f t="shared" si="1"/>
        <v>0.5344736842105263</v>
      </c>
      <c r="O37" s="102">
        <f t="shared" si="2"/>
        <v>0.6704981992797119</v>
      </c>
      <c r="P37" s="80">
        <f>VLOOKUP(A37,Mobilités!$A$3:$R$209,18,0)/VLOOKUP(A37,Mobilités!$A$3:$M$209,13,0)</f>
        <v>1.2843279431086</v>
      </c>
      <c r="Q37" s="90"/>
      <c r="S37" s="90"/>
    </row>
    <row r="38" spans="1:19" s="53" customFormat="1" ht="14.25" customHeight="1">
      <c r="A38" s="57">
        <v>210</v>
      </c>
      <c r="B38" s="195" t="s">
        <v>615</v>
      </c>
      <c r="C38" s="203" t="s">
        <v>542</v>
      </c>
      <c r="D38" s="197">
        <v>2022</v>
      </c>
      <c r="E38" s="204">
        <v>681900</v>
      </c>
      <c r="F38" s="206">
        <v>528</v>
      </c>
      <c r="G38" s="205" t="s">
        <v>538</v>
      </c>
      <c r="H38" s="101">
        <v>320806</v>
      </c>
      <c r="I38" s="101">
        <v>537787</v>
      </c>
      <c r="J38" s="101">
        <v>457725</v>
      </c>
      <c r="K38" s="101">
        <v>394325</v>
      </c>
      <c r="L38" s="101">
        <v>421278</v>
      </c>
      <c r="M38" s="80">
        <f>K38/H38</f>
        <v>1.2291696539341534</v>
      </c>
      <c r="N38" s="102">
        <f>K38/E38</f>
        <v>0.5782739404604781</v>
      </c>
      <c r="O38" s="102">
        <f>K38/I38</f>
        <v>0.7332363928469822</v>
      </c>
      <c r="P38" s="80">
        <f>VLOOKUP(A38,Mobilités!$A$3:$R$209,18,0)/VLOOKUP(A38,Mobilités!$A$3:$M$209,13,0)</f>
        <v>1.2717973726721326</v>
      </c>
      <c r="Q38" s="90"/>
      <c r="S38" s="90"/>
    </row>
    <row r="39" spans="1:19" s="53" customFormat="1" ht="14.25" customHeight="1">
      <c r="A39" s="57">
        <v>118</v>
      </c>
      <c r="B39" s="60" t="s">
        <v>154</v>
      </c>
      <c r="C39" s="146" t="str">
        <f>VLOOKUP($A39,'Caractéristiques des enquêtes'!$A$2:$C$210,3,0)</f>
        <v>EMD</v>
      </c>
      <c r="D39" s="100">
        <v>2010</v>
      </c>
      <c r="E39" s="168">
        <v>117000</v>
      </c>
      <c r="F39" s="63">
        <v>4</v>
      </c>
      <c r="G39" s="135" t="s">
        <v>538</v>
      </c>
      <c r="H39" s="101">
        <v>37634</v>
      </c>
      <c r="I39" s="101">
        <v>71196</v>
      </c>
      <c r="J39" s="101">
        <v>45089</v>
      </c>
      <c r="K39" s="101">
        <v>35673</v>
      </c>
      <c r="L39" s="101">
        <v>37094</v>
      </c>
      <c r="M39" s="80">
        <f t="shared" si="0"/>
        <v>0.9478928628367965</v>
      </c>
      <c r="N39" s="102">
        <f t="shared" si="1"/>
        <v>0.3048974358974359</v>
      </c>
      <c r="O39" s="102">
        <f t="shared" si="2"/>
        <v>0.5010534299679757</v>
      </c>
      <c r="P39" s="80">
        <f>VLOOKUP(A39,Mobilités!$A$3:$R$209,18,0)/VLOOKUP(A39,Mobilités!$A$3:$M$209,13,0)</f>
        <v>1.446743295019157</v>
      </c>
      <c r="Q39" s="90"/>
      <c r="S39" s="90"/>
    </row>
    <row r="40" spans="1:19" s="53" customFormat="1" ht="14.25" customHeight="1">
      <c r="A40" s="57">
        <v>97</v>
      </c>
      <c r="B40" s="60" t="s">
        <v>157</v>
      </c>
      <c r="C40" s="146" t="str">
        <f>VLOOKUP($A40,'Caractéristiques des enquêtes'!$A$2:$C$210,3,0)</f>
        <v>EDGT</v>
      </c>
      <c r="D40" s="100">
        <v>2007</v>
      </c>
      <c r="E40" s="168">
        <v>180000</v>
      </c>
      <c r="F40" s="63">
        <v>49</v>
      </c>
      <c r="G40" s="135" t="s">
        <v>538</v>
      </c>
      <c r="H40" s="101">
        <v>81975</v>
      </c>
      <c r="I40" s="101">
        <v>140945</v>
      </c>
      <c r="J40" s="101">
        <v>122926</v>
      </c>
      <c r="K40" s="101">
        <v>104377</v>
      </c>
      <c r="L40" s="101">
        <v>111349</v>
      </c>
      <c r="M40" s="80">
        <f t="shared" si="0"/>
        <v>1.273278438548338</v>
      </c>
      <c r="N40" s="102">
        <f t="shared" si="1"/>
        <v>0.5798722222222222</v>
      </c>
      <c r="O40" s="102">
        <f t="shared" si="2"/>
        <v>0.7405512788676434</v>
      </c>
      <c r="P40" s="80">
        <f>VLOOKUP(A40,Mobilités!$A$3:$R$209,18,0)/VLOOKUP(A40,Mobilités!$A$3:$M$209,13,0)</f>
        <v>1.3090551181102363</v>
      </c>
      <c r="Q40" s="90"/>
      <c r="S40" s="90"/>
    </row>
    <row r="41" spans="1:19" s="53" customFormat="1" ht="14.25" customHeight="1">
      <c r="A41" s="57">
        <v>209</v>
      </c>
      <c r="B41" s="195" t="s">
        <v>613</v>
      </c>
      <c r="C41" s="203" t="s">
        <v>542</v>
      </c>
      <c r="D41" s="197">
        <v>2022</v>
      </c>
      <c r="E41" s="204">
        <v>272800</v>
      </c>
      <c r="F41" s="206">
        <v>151</v>
      </c>
      <c r="G41" s="205" t="s">
        <v>538</v>
      </c>
      <c r="H41" s="101">
        <v>126770</v>
      </c>
      <c r="I41" s="101">
        <v>213700</v>
      </c>
      <c r="J41" s="101">
        <v>191228</v>
      </c>
      <c r="K41" s="101">
        <v>158542</v>
      </c>
      <c r="L41" s="101">
        <v>173437</v>
      </c>
      <c r="M41" s="80">
        <f>K41/H41</f>
        <v>1.2506271199810681</v>
      </c>
      <c r="N41" s="102">
        <f>K41/E41</f>
        <v>0.5811656891495601</v>
      </c>
      <c r="O41" s="102">
        <f>K41/I41</f>
        <v>0.7418905007019185</v>
      </c>
      <c r="P41" s="80">
        <f>VLOOKUP(A41,Mobilités!$A$3:$R$209,18,0)/VLOOKUP(A41,Mobilités!$A$3:$M$209,13,0)</f>
        <v>1.2768797719145646</v>
      </c>
      <c r="Q41" s="90"/>
      <c r="S41" s="90"/>
    </row>
    <row r="42" spans="1:19" s="53" customFormat="1" ht="14.25" customHeight="1">
      <c r="A42" s="57">
        <v>47</v>
      </c>
      <c r="B42" s="60" t="s">
        <v>160</v>
      </c>
      <c r="C42" s="146" t="str">
        <f>VLOOKUP($A42,'Caractéristiques des enquêtes'!$A$2:$C$210,3,0)</f>
        <v>EMD</v>
      </c>
      <c r="D42" s="100">
        <v>1994</v>
      </c>
      <c r="E42" s="168">
        <v>87000</v>
      </c>
      <c r="F42" s="63">
        <v>5</v>
      </c>
      <c r="G42" s="135" t="s">
        <v>538</v>
      </c>
      <c r="H42" s="101">
        <v>35011</v>
      </c>
      <c r="I42" s="101">
        <v>62950</v>
      </c>
      <c r="J42" s="101">
        <v>47196</v>
      </c>
      <c r="K42" s="101">
        <v>36478</v>
      </c>
      <c r="L42" s="101" t="s">
        <v>314</v>
      </c>
      <c r="M42" s="80">
        <f t="shared" si="0"/>
        <v>1.0419011167918655</v>
      </c>
      <c r="N42" s="102">
        <f t="shared" si="1"/>
        <v>0.41928735632183906</v>
      </c>
      <c r="O42" s="102">
        <f t="shared" si="2"/>
        <v>0.5794757744241461</v>
      </c>
      <c r="P42" s="80">
        <f>VLOOKUP(A42,Mobilités!$A$3:$R$209,18,0)/VLOOKUP(A42,Mobilités!$A$3:$M$209,13,0)</f>
        <v>1.3758471965495995</v>
      </c>
      <c r="Q42" s="90"/>
      <c r="S42" s="90"/>
    </row>
    <row r="43" spans="1:19" s="53" customFormat="1" ht="14.25" customHeight="1">
      <c r="A43" s="57">
        <v>43</v>
      </c>
      <c r="B43" s="60" t="s">
        <v>163</v>
      </c>
      <c r="C43" s="146" t="str">
        <f>VLOOKUP($A43,'Caractéristiques des enquêtes'!$A$2:$C$210,3,0)</f>
        <v>EMD</v>
      </c>
      <c r="D43" s="100">
        <v>1992</v>
      </c>
      <c r="E43" s="168">
        <v>323000</v>
      </c>
      <c r="F43" s="63">
        <v>45</v>
      </c>
      <c r="G43" s="135" t="s">
        <v>538</v>
      </c>
      <c r="H43" s="101">
        <v>131341</v>
      </c>
      <c r="I43" s="101">
        <v>245787</v>
      </c>
      <c r="J43" s="101">
        <v>198920</v>
      </c>
      <c r="K43" s="101">
        <v>160417</v>
      </c>
      <c r="L43" s="101" t="s">
        <v>314</v>
      </c>
      <c r="M43" s="80">
        <f t="shared" si="0"/>
        <v>1.2213779398664546</v>
      </c>
      <c r="N43" s="102">
        <f t="shared" si="1"/>
        <v>0.4966470588235294</v>
      </c>
      <c r="O43" s="102">
        <f t="shared" si="2"/>
        <v>0.6526667399008084</v>
      </c>
      <c r="P43" s="80">
        <f>VLOOKUP(A43,Mobilités!$A$3:$R$209,18,0)/VLOOKUP(A43,Mobilités!$A$3:$M$209,13,0)</f>
        <v>1.3149171270718232</v>
      </c>
      <c r="Q43" s="90"/>
      <c r="S43" s="90"/>
    </row>
    <row r="44" spans="1:19" s="53" customFormat="1" ht="14.25" customHeight="1">
      <c r="A44" s="57">
        <v>76</v>
      </c>
      <c r="B44" s="60" t="s">
        <v>163</v>
      </c>
      <c r="C44" s="146" t="str">
        <f>VLOOKUP($A44,'Caractéristiques des enquêtes'!$A$2:$C$210,3,0)</f>
        <v>EMD</v>
      </c>
      <c r="D44" s="100">
        <v>2003</v>
      </c>
      <c r="E44" s="168">
        <v>344000</v>
      </c>
      <c r="F44" s="63">
        <v>58</v>
      </c>
      <c r="G44" s="135" t="s">
        <v>538</v>
      </c>
      <c r="H44" s="101">
        <v>154981</v>
      </c>
      <c r="I44" s="101">
        <v>270729</v>
      </c>
      <c r="J44" s="101">
        <v>233381</v>
      </c>
      <c r="K44" s="101">
        <v>204471</v>
      </c>
      <c r="L44" s="101">
        <v>213232</v>
      </c>
      <c r="M44" s="80">
        <f t="shared" si="0"/>
        <v>1.31932946619263</v>
      </c>
      <c r="N44" s="102">
        <f t="shared" si="1"/>
        <v>0.5943924418604651</v>
      </c>
      <c r="O44" s="102">
        <f t="shared" si="2"/>
        <v>0.7552607958512018</v>
      </c>
      <c r="P44" s="80">
        <f>VLOOKUP(A44,Mobilités!$A$3:$R$209,18,0)/VLOOKUP(A44,Mobilités!$A$3:$M$209,13,0)</f>
        <v>1.2561939905113337</v>
      </c>
      <c r="Q44" s="90"/>
      <c r="S44" s="90"/>
    </row>
    <row r="45" spans="1:19" s="53" customFormat="1" ht="14.25" customHeight="1">
      <c r="A45" s="57">
        <v>131</v>
      </c>
      <c r="B45" s="60" t="s">
        <v>167</v>
      </c>
      <c r="C45" s="146" t="str">
        <f>VLOOKUP($A45,'Caractéristiques des enquêtes'!$A$2:$C$210,3,0)</f>
        <v>EDGT</v>
      </c>
      <c r="D45" s="100">
        <v>2012</v>
      </c>
      <c r="E45" s="168">
        <v>366000</v>
      </c>
      <c r="F45" s="63">
        <v>58</v>
      </c>
      <c r="G45" s="135" t="s">
        <v>538</v>
      </c>
      <c r="H45" s="101">
        <v>176182</v>
      </c>
      <c r="I45" s="101">
        <v>298040</v>
      </c>
      <c r="J45" s="101">
        <v>256506</v>
      </c>
      <c r="K45" s="101">
        <v>212322</v>
      </c>
      <c r="L45" s="101">
        <v>221887</v>
      </c>
      <c r="M45" s="80">
        <f t="shared" si="0"/>
        <v>1.2051287872767933</v>
      </c>
      <c r="N45" s="102">
        <f t="shared" si="1"/>
        <v>0.5801147540983607</v>
      </c>
      <c r="O45" s="102">
        <f t="shared" si="2"/>
        <v>0.7123943094886592</v>
      </c>
      <c r="P45" s="80">
        <f>VLOOKUP(A45,Mobilités!$A$3:$R$209,18,0)/VLOOKUP(A45,Mobilités!$A$3:$M$209,13,0)</f>
        <v>1.2827846735024284</v>
      </c>
      <c r="Q45" s="90"/>
      <c r="S45" s="90"/>
    </row>
    <row r="46" spans="1:19" s="53" customFormat="1" ht="14.25" customHeight="1">
      <c r="A46" s="57">
        <v>128</v>
      </c>
      <c r="B46" s="60" t="s">
        <v>168</v>
      </c>
      <c r="C46" s="146" t="str">
        <f>VLOOKUP($A46,'Caractéristiques des enquêtes'!$A$2:$C$210,3,0)</f>
        <v>EDGT</v>
      </c>
      <c r="D46" s="100">
        <v>2012</v>
      </c>
      <c r="E46" s="168">
        <v>407000</v>
      </c>
      <c r="F46" s="63">
        <v>108</v>
      </c>
      <c r="G46" s="135" t="s">
        <v>538</v>
      </c>
      <c r="H46" s="101">
        <v>192425</v>
      </c>
      <c r="I46" s="101">
        <v>329450</v>
      </c>
      <c r="J46" s="101">
        <v>285125</v>
      </c>
      <c r="K46" s="101">
        <v>240215</v>
      </c>
      <c r="L46" s="101">
        <v>251258</v>
      </c>
      <c r="M46" s="80">
        <f t="shared" si="0"/>
        <v>1.2483565025334546</v>
      </c>
      <c r="N46" s="102">
        <f t="shared" si="1"/>
        <v>0.5902088452088452</v>
      </c>
      <c r="O46" s="102">
        <f t="shared" si="2"/>
        <v>0.7291394748823797</v>
      </c>
      <c r="P46" s="80">
        <f>VLOOKUP(A46,Mobilités!$A$3:$R$209,18,0)/VLOOKUP(A46,Mobilités!$A$3:$M$209,13,0)</f>
        <v>1.2817564035546263</v>
      </c>
      <c r="Q46" s="90"/>
      <c r="S46" s="90"/>
    </row>
    <row r="47" spans="1:19" s="53" customFormat="1" ht="14.25" customHeight="1">
      <c r="A47" s="57">
        <v>129</v>
      </c>
      <c r="B47" s="60" t="s">
        <v>65</v>
      </c>
      <c r="C47" s="146" t="str">
        <f>VLOOKUP($A47,'Caractéristiques des enquêtes'!$A$2:$C$210,3,0)</f>
        <v>EDGT</v>
      </c>
      <c r="D47" s="100">
        <v>2012</v>
      </c>
      <c r="E47" s="168">
        <v>247000</v>
      </c>
      <c r="F47" s="63">
        <v>236</v>
      </c>
      <c r="G47" s="135" t="s">
        <v>538</v>
      </c>
      <c r="H47" s="101">
        <v>112121</v>
      </c>
      <c r="I47" s="101">
        <v>196857</v>
      </c>
      <c r="J47" s="101">
        <v>175576</v>
      </c>
      <c r="K47" s="103">
        <v>174277</v>
      </c>
      <c r="L47" s="103">
        <v>174277</v>
      </c>
      <c r="M47" s="80">
        <f t="shared" si="0"/>
        <v>1.5543653731236788</v>
      </c>
      <c r="N47" s="102">
        <f t="shared" si="1"/>
        <v>0.7055748987854251</v>
      </c>
      <c r="O47" s="102">
        <f t="shared" si="2"/>
        <v>0.8852974494175976</v>
      </c>
      <c r="P47" s="80">
        <f>VLOOKUP(A47,Mobilités!$A$3:$R$209,18,0)/VLOOKUP(A47,Mobilités!$A$3:$M$209,13,0)</f>
        <v>1.2360946745562131</v>
      </c>
      <c r="Q47" s="90"/>
      <c r="S47" s="90"/>
    </row>
    <row r="48" spans="1:19" s="53" customFormat="1" ht="14.25" customHeight="1">
      <c r="A48" s="57">
        <v>130</v>
      </c>
      <c r="B48" s="60" t="s">
        <v>66</v>
      </c>
      <c r="C48" s="146" t="str">
        <f>VLOOKUP($A48,'Caractéristiques des enquêtes'!$A$2:$C$210,3,0)</f>
        <v>EDGT</v>
      </c>
      <c r="D48" s="100">
        <v>2012</v>
      </c>
      <c r="E48" s="168">
        <v>654000</v>
      </c>
      <c r="F48" s="63">
        <v>344</v>
      </c>
      <c r="G48" s="135" t="s">
        <v>538</v>
      </c>
      <c r="H48" s="101">
        <v>304546</v>
      </c>
      <c r="I48" s="101">
        <v>526307</v>
      </c>
      <c r="J48" s="101">
        <v>460701</v>
      </c>
      <c r="K48" s="103">
        <v>425535</v>
      </c>
      <c r="L48" s="103">
        <v>425535</v>
      </c>
      <c r="M48" s="80">
        <f t="shared" si="0"/>
        <v>1.3972766018926532</v>
      </c>
      <c r="N48" s="102">
        <f t="shared" si="1"/>
        <v>0.6506651376146789</v>
      </c>
      <c r="O48" s="102">
        <f t="shared" si="2"/>
        <v>0.8085300024510409</v>
      </c>
      <c r="P48" s="80">
        <f>VLOOKUP(A48,Mobilités!$A$3:$R$209,18,0)/VLOOKUP(A48,Mobilités!$A$3:$M$209,13,0)</f>
        <v>1.2657189721159103</v>
      </c>
      <c r="Q48" s="90"/>
      <c r="S48" s="90"/>
    </row>
    <row r="49" spans="1:19" s="53" customFormat="1" ht="14.25" customHeight="1">
      <c r="A49" s="57">
        <v>24</v>
      </c>
      <c r="B49" s="60" t="s">
        <v>172</v>
      </c>
      <c r="C49" s="146" t="str">
        <f>VLOOKUP($A49,'Caractéristiques des enquêtes'!$A$2:$C$210,3,0)</f>
        <v>EMD</v>
      </c>
      <c r="D49" s="100">
        <v>1988</v>
      </c>
      <c r="E49" s="168">
        <v>221000</v>
      </c>
      <c r="F49" s="63">
        <v>13</v>
      </c>
      <c r="G49" s="135" t="s">
        <v>538</v>
      </c>
      <c r="H49" s="101">
        <v>92519</v>
      </c>
      <c r="I49" s="101">
        <v>165797</v>
      </c>
      <c r="J49" s="101">
        <v>121836</v>
      </c>
      <c r="K49" s="101">
        <v>87223</v>
      </c>
      <c r="L49" s="101" t="s">
        <v>314</v>
      </c>
      <c r="M49" s="80">
        <f t="shared" si="0"/>
        <v>0.9427577038229985</v>
      </c>
      <c r="N49" s="102">
        <f t="shared" si="1"/>
        <v>0.39467420814479637</v>
      </c>
      <c r="O49" s="102">
        <f t="shared" si="2"/>
        <v>0.5260831016242755</v>
      </c>
      <c r="P49" s="80">
        <f>VLOOKUP(A49,Mobilités!$A$3:$R$209,18,0)/VLOOKUP(A49,Mobilités!$A$3:$M$209,13,0)</f>
        <v>1.303438975050573</v>
      </c>
      <c r="Q49" s="90"/>
      <c r="S49" s="90"/>
    </row>
    <row r="50" spans="1:19" s="53" customFormat="1" ht="14.25" customHeight="1">
      <c r="A50" s="57">
        <v>171</v>
      </c>
      <c r="B50" s="60" t="s">
        <v>503</v>
      </c>
      <c r="C50" s="146" t="str">
        <f>VLOOKUP($A50,'Caractéristiques des enquêtes'!$A$2:$C$210,3,0)</f>
        <v>EDGT</v>
      </c>
      <c r="D50" s="61">
        <v>2016</v>
      </c>
      <c r="E50" s="169">
        <v>237900</v>
      </c>
      <c r="F50" s="67">
        <v>24</v>
      </c>
      <c r="G50" s="135" t="s">
        <v>538</v>
      </c>
      <c r="H50" s="101">
        <v>121122</v>
      </c>
      <c r="I50" s="101">
        <v>194522</v>
      </c>
      <c r="J50" s="101">
        <v>158302</v>
      </c>
      <c r="K50" s="101">
        <v>122890</v>
      </c>
      <c r="L50" s="101">
        <v>127305</v>
      </c>
      <c r="M50" s="80">
        <f t="shared" si="0"/>
        <v>1.014596852760027</v>
      </c>
      <c r="N50" s="102">
        <f t="shared" si="1"/>
        <v>0.5165615804960068</v>
      </c>
      <c r="O50" s="102">
        <f t="shared" si="2"/>
        <v>0.6317537347960642</v>
      </c>
      <c r="P50" s="80">
        <f>VLOOKUP(A50,Mobilités!$A$3:$R$209,18,0)/VLOOKUP(A50,Mobilités!$A$3:$M$209,13,0)</f>
        <v>1.2668309956950423</v>
      </c>
      <c r="Q50" s="90"/>
      <c r="S50" s="90"/>
    </row>
    <row r="51" spans="1:19" s="53" customFormat="1" ht="14.25" customHeight="1">
      <c r="A51" s="57">
        <v>172</v>
      </c>
      <c r="B51" s="60" t="s">
        <v>504</v>
      </c>
      <c r="C51" s="146" t="str">
        <f>VLOOKUP($A51,'Caractéristiques des enquêtes'!$A$2:$C$210,3,0)</f>
        <v>EDGT</v>
      </c>
      <c r="D51" s="61">
        <v>2016</v>
      </c>
      <c r="E51" s="169">
        <v>64700</v>
      </c>
      <c r="F51" s="67">
        <v>89</v>
      </c>
      <c r="G51" s="135" t="s">
        <v>538</v>
      </c>
      <c r="H51" s="101">
        <v>25279</v>
      </c>
      <c r="I51" s="101">
        <v>48428</v>
      </c>
      <c r="J51" s="101">
        <v>45412</v>
      </c>
      <c r="K51" s="125">
        <v>44505</v>
      </c>
      <c r="L51" s="125">
        <v>44505</v>
      </c>
      <c r="M51" s="80">
        <f t="shared" si="0"/>
        <v>1.7605522370346929</v>
      </c>
      <c r="N51" s="102">
        <f t="shared" si="1"/>
        <v>0.6878670788253478</v>
      </c>
      <c r="O51" s="102">
        <f t="shared" si="2"/>
        <v>0.9189931444618815</v>
      </c>
      <c r="P51" s="80">
        <f>VLOOKUP(A51,Mobilités!$A$3:$R$209,18,0)/VLOOKUP(A51,Mobilités!$A$3:$M$209,13,0)</f>
        <v>1.2294988199895216</v>
      </c>
      <c r="Q51" s="90"/>
      <c r="S51" s="90"/>
    </row>
    <row r="52" spans="1:19" s="53" customFormat="1" ht="14.25" customHeight="1">
      <c r="A52" s="57">
        <v>173</v>
      </c>
      <c r="B52" s="60" t="s">
        <v>505</v>
      </c>
      <c r="C52" s="146" t="str">
        <f>VLOOKUP($A52,'Caractéristiques des enquêtes'!$A$2:$C$210,3,0)</f>
        <v>EDGT</v>
      </c>
      <c r="D52" s="61">
        <v>2016</v>
      </c>
      <c r="E52" s="169">
        <v>302600</v>
      </c>
      <c r="F52" s="67">
        <v>113</v>
      </c>
      <c r="G52" s="135" t="s">
        <v>538</v>
      </c>
      <c r="H52" s="101">
        <v>146401</v>
      </c>
      <c r="I52" s="101">
        <v>242952</v>
      </c>
      <c r="J52" s="101">
        <v>203714</v>
      </c>
      <c r="K52" s="125">
        <v>171814</v>
      </c>
      <c r="L52" s="125">
        <v>171814</v>
      </c>
      <c r="M52" s="80">
        <f t="shared" si="0"/>
        <v>1.1735848798847002</v>
      </c>
      <c r="N52" s="102">
        <f t="shared" si="1"/>
        <v>0.567792465300727</v>
      </c>
      <c r="O52" s="102">
        <f t="shared" si="2"/>
        <v>0.707193190424446</v>
      </c>
      <c r="P52" s="80">
        <f>VLOOKUP(A52,Mobilités!$A$3:$R$209,18,0)/VLOOKUP(A52,Mobilités!$A$3:$M$209,13,0)</f>
        <v>1.2563027874299337</v>
      </c>
      <c r="Q52" s="90"/>
      <c r="S52" s="90"/>
    </row>
    <row r="53" spans="1:19" s="53" customFormat="1" ht="14.25" customHeight="1">
      <c r="A53" s="57">
        <v>53</v>
      </c>
      <c r="B53" s="60" t="s">
        <v>175</v>
      </c>
      <c r="C53" s="146" t="str">
        <f>VLOOKUP($A53,'Caractéristiques des enquêtes'!$A$2:$C$210,3,0)</f>
        <v>EMD</v>
      </c>
      <c r="D53" s="100">
        <v>1997</v>
      </c>
      <c r="E53" s="168">
        <v>174000</v>
      </c>
      <c r="F53" s="63">
        <v>28</v>
      </c>
      <c r="G53" s="135" t="s">
        <v>538</v>
      </c>
      <c r="H53" s="101">
        <v>63182</v>
      </c>
      <c r="I53" s="101">
        <v>125497</v>
      </c>
      <c r="J53" s="101">
        <v>84325</v>
      </c>
      <c r="K53" s="101">
        <v>62020</v>
      </c>
      <c r="L53" s="101">
        <v>64245</v>
      </c>
      <c r="M53" s="80">
        <f t="shared" si="0"/>
        <v>0.9816086860181698</v>
      </c>
      <c r="N53" s="102">
        <f t="shared" si="1"/>
        <v>0.3564367816091954</v>
      </c>
      <c r="O53" s="102">
        <f t="shared" si="2"/>
        <v>0.4941950803604867</v>
      </c>
      <c r="P53" s="80">
        <f>VLOOKUP(A53,Mobilités!$A$3:$R$209,18,0)/VLOOKUP(A53,Mobilités!$A$3:$M$209,13,0)</f>
        <v>1.4580152671755724</v>
      </c>
      <c r="Q53" s="90"/>
      <c r="S53" s="90"/>
    </row>
    <row r="54" spans="1:19" s="53" customFormat="1" ht="14.25" customHeight="1">
      <c r="A54" s="57">
        <v>132</v>
      </c>
      <c r="B54" s="60" t="s">
        <v>178</v>
      </c>
      <c r="C54" s="146" t="str">
        <f>VLOOKUP($A54,'Caractéristiques des enquêtes'!$A$2:$C$210,3,0)</f>
        <v>EMD</v>
      </c>
      <c r="D54" s="100">
        <v>2012</v>
      </c>
      <c r="E54" s="168">
        <v>250000</v>
      </c>
      <c r="F54" s="63">
        <v>67</v>
      </c>
      <c r="G54" s="135" t="s">
        <v>538</v>
      </c>
      <c r="H54" s="101">
        <v>99401</v>
      </c>
      <c r="I54" s="101">
        <v>189659</v>
      </c>
      <c r="J54" s="101">
        <v>141251</v>
      </c>
      <c r="K54" s="101">
        <v>120972</v>
      </c>
      <c r="L54" s="101">
        <v>125644</v>
      </c>
      <c r="M54" s="80">
        <f t="shared" si="0"/>
        <v>1.2170098892365269</v>
      </c>
      <c r="N54" s="102">
        <f t="shared" si="1"/>
        <v>0.483888</v>
      </c>
      <c r="O54" s="102">
        <f t="shared" si="2"/>
        <v>0.6378394908757296</v>
      </c>
      <c r="P54" s="80">
        <f>VLOOKUP(A54,Mobilités!$A$3:$R$209,18,0)/VLOOKUP(A54,Mobilités!$A$3:$M$209,13,0)</f>
        <v>1.3918092909535453</v>
      </c>
      <c r="Q54" s="90"/>
      <c r="S54" s="90"/>
    </row>
    <row r="55" spans="1:19" s="53" customFormat="1" ht="14.25" customHeight="1">
      <c r="A55" s="57">
        <v>133</v>
      </c>
      <c r="B55" s="60" t="s">
        <v>181</v>
      </c>
      <c r="C55" s="146" t="str">
        <f>VLOOKUP($A55,'Caractéristiques des enquêtes'!$A$2:$C$210,3,0)</f>
        <v>EMD</v>
      </c>
      <c r="D55" s="100">
        <v>2012</v>
      </c>
      <c r="E55" s="168">
        <v>174000</v>
      </c>
      <c r="F55" s="63">
        <v>28</v>
      </c>
      <c r="G55" s="135" t="s">
        <v>538</v>
      </c>
      <c r="H55" s="101">
        <v>70376</v>
      </c>
      <c r="I55" s="101">
        <v>132475</v>
      </c>
      <c r="J55" s="101">
        <v>93916</v>
      </c>
      <c r="K55" s="101">
        <v>77940</v>
      </c>
      <c r="L55" s="101">
        <v>80889</v>
      </c>
      <c r="M55" s="80">
        <f t="shared" si="0"/>
        <v>1.1074798226668183</v>
      </c>
      <c r="N55" s="102">
        <f t="shared" si="1"/>
        <v>0.4479310344827586</v>
      </c>
      <c r="O55" s="102">
        <f t="shared" si="2"/>
        <v>0.5883374221551236</v>
      </c>
      <c r="P55" s="80">
        <f>VLOOKUP(A55,Mobilités!$A$3:$R$209,18,0)/VLOOKUP(A55,Mobilités!$A$3:$M$209,13,0)</f>
        <v>1.4076474400518468</v>
      </c>
      <c r="Q55" s="90"/>
      <c r="S55" s="90"/>
    </row>
    <row r="56" spans="1:19" s="53" customFormat="1" ht="14.25" customHeight="1">
      <c r="A56" s="57">
        <v>36</v>
      </c>
      <c r="B56" s="60" t="s">
        <v>182</v>
      </c>
      <c r="C56" s="146" t="str">
        <f>VLOOKUP($A56,'Caractéristiques des enquêtes'!$A$2:$C$210,3,0)</f>
        <v>EMD</v>
      </c>
      <c r="D56" s="100">
        <v>1991</v>
      </c>
      <c r="E56" s="168">
        <v>202000</v>
      </c>
      <c r="F56" s="63">
        <v>18</v>
      </c>
      <c r="G56" s="135" t="s">
        <v>538</v>
      </c>
      <c r="H56" s="101">
        <v>70530</v>
      </c>
      <c r="I56" s="101">
        <v>141080</v>
      </c>
      <c r="J56" s="101">
        <v>96237</v>
      </c>
      <c r="K56" s="101">
        <v>69951</v>
      </c>
      <c r="L56" s="101" t="s">
        <v>314</v>
      </c>
      <c r="M56" s="80">
        <f t="shared" si="0"/>
        <v>0.9917907273500638</v>
      </c>
      <c r="N56" s="102">
        <f t="shared" si="1"/>
        <v>0.34629207920792077</v>
      </c>
      <c r="O56" s="102">
        <f t="shared" si="2"/>
        <v>0.4958250637935923</v>
      </c>
      <c r="P56" s="80">
        <f>VLOOKUP(A56,Mobilités!$A$3:$R$209,18,0)/VLOOKUP(A56,Mobilités!$A$3:$M$209,13,0)</f>
        <v>1.39986235375086</v>
      </c>
      <c r="Q56" s="90"/>
      <c r="S56" s="90"/>
    </row>
    <row r="57" spans="1:19" s="53" customFormat="1" ht="14.25" customHeight="1">
      <c r="A57" s="57">
        <v>77</v>
      </c>
      <c r="B57" s="60" t="s">
        <v>185</v>
      </c>
      <c r="C57" s="146" t="str">
        <f>VLOOKUP($A57,'Caractéristiques des enquêtes'!$A$2:$C$210,3,0)</f>
        <v>EMD</v>
      </c>
      <c r="D57" s="100">
        <v>2003</v>
      </c>
      <c r="E57" s="168">
        <v>259000</v>
      </c>
      <c r="F57" s="63">
        <v>61</v>
      </c>
      <c r="G57" s="135" t="s">
        <v>538</v>
      </c>
      <c r="H57" s="101">
        <v>98010</v>
      </c>
      <c r="I57" s="101">
        <v>184648</v>
      </c>
      <c r="J57" s="101">
        <v>142214</v>
      </c>
      <c r="K57" s="101">
        <v>112785</v>
      </c>
      <c r="L57" s="101">
        <v>118126</v>
      </c>
      <c r="M57" s="80">
        <f t="shared" si="0"/>
        <v>1.1507499234771963</v>
      </c>
      <c r="N57" s="102">
        <f t="shared" si="1"/>
        <v>0.4354633204633205</v>
      </c>
      <c r="O57" s="102">
        <f t="shared" si="2"/>
        <v>0.6108108400849184</v>
      </c>
      <c r="P57" s="80">
        <f>VLOOKUP(A57,Mobilités!$A$3:$R$209,18,0)/VLOOKUP(A57,Mobilités!$A$3:$M$209,13,0)</f>
        <v>1.3810386473429952</v>
      </c>
      <c r="Q57" s="90"/>
      <c r="S57" s="90"/>
    </row>
    <row r="58" spans="1:19" s="53" customFormat="1" ht="14.25" customHeight="1">
      <c r="A58" s="57">
        <v>152</v>
      </c>
      <c r="B58" s="60" t="s">
        <v>467</v>
      </c>
      <c r="C58" s="146" t="str">
        <f>VLOOKUP($A58,'Caractéristiques des enquêtes'!$A$2:$C$210,3,0)</f>
        <v>EDGT</v>
      </c>
      <c r="D58" s="61">
        <v>2015</v>
      </c>
      <c r="E58" s="169">
        <v>196500</v>
      </c>
      <c r="F58" s="63">
        <v>20</v>
      </c>
      <c r="G58" s="135" t="s">
        <v>538</v>
      </c>
      <c r="H58" s="101">
        <v>84192</v>
      </c>
      <c r="I58" s="101">
        <v>150869</v>
      </c>
      <c r="J58" s="101">
        <v>120507</v>
      </c>
      <c r="K58" s="101">
        <v>99488</v>
      </c>
      <c r="L58" s="101">
        <v>103258</v>
      </c>
      <c r="M58" s="80">
        <f t="shared" si="0"/>
        <v>1.1816799695933105</v>
      </c>
      <c r="N58" s="102">
        <f t="shared" si="1"/>
        <v>0.5063002544529263</v>
      </c>
      <c r="O58" s="102">
        <f t="shared" si="2"/>
        <v>0.6594330180487707</v>
      </c>
      <c r="P58" s="80">
        <f>VLOOKUP(A58,Mobilités!$A$3:$R$209,18,0)/VLOOKUP(A58,Mobilités!$A$3:$M$209,13,0)</f>
        <v>1.3833504624871533</v>
      </c>
      <c r="Q58" s="90"/>
      <c r="S58" s="90"/>
    </row>
    <row r="59" spans="1:19" s="53" customFormat="1" ht="14.25" customHeight="1">
      <c r="A59" s="57">
        <v>153</v>
      </c>
      <c r="B59" s="60" t="s">
        <v>466</v>
      </c>
      <c r="C59" s="146" t="str">
        <f>VLOOKUP($A59,'Caractéristiques des enquêtes'!$A$2:$C$210,3,0)</f>
        <v>EDGT</v>
      </c>
      <c r="D59" s="61">
        <v>2015</v>
      </c>
      <c r="E59" s="169">
        <v>66000</v>
      </c>
      <c r="F59" s="63">
        <v>47</v>
      </c>
      <c r="G59" s="135" t="s">
        <v>538</v>
      </c>
      <c r="H59" s="101">
        <v>25220</v>
      </c>
      <c r="I59" s="101">
        <v>48947</v>
      </c>
      <c r="J59" s="101">
        <v>43736</v>
      </c>
      <c r="K59" s="125">
        <v>40491</v>
      </c>
      <c r="L59" s="125">
        <f>L60-L58</f>
        <v>40491</v>
      </c>
      <c r="M59" s="80">
        <f t="shared" si="0"/>
        <v>1.605511498810468</v>
      </c>
      <c r="N59" s="102">
        <f t="shared" si="1"/>
        <v>0.6135</v>
      </c>
      <c r="O59" s="102">
        <f t="shared" si="2"/>
        <v>0.8272417104214763</v>
      </c>
      <c r="P59" s="80">
        <f>VLOOKUP(A59,Mobilités!$A$3:$R$209,18,0)/VLOOKUP(A59,Mobilités!$A$3:$M$209,13,0)</f>
        <v>1.286380113930606</v>
      </c>
      <c r="Q59" s="90"/>
      <c r="S59" s="90"/>
    </row>
    <row r="60" spans="1:19" s="53" customFormat="1" ht="14.25" customHeight="1">
      <c r="A60" s="57">
        <v>154</v>
      </c>
      <c r="B60" s="60" t="s">
        <v>465</v>
      </c>
      <c r="C60" s="146" t="str">
        <f>VLOOKUP($A60,'Caractéristiques des enquêtes'!$A$2:$C$210,3,0)</f>
        <v>EDGT</v>
      </c>
      <c r="D60" s="61">
        <v>2015</v>
      </c>
      <c r="E60" s="169">
        <v>262500</v>
      </c>
      <c r="F60" s="63">
        <v>67</v>
      </c>
      <c r="G60" s="135" t="s">
        <v>538</v>
      </c>
      <c r="H60" s="101">
        <v>109412</v>
      </c>
      <c r="I60" s="101">
        <v>199817</v>
      </c>
      <c r="J60" s="101">
        <v>164243</v>
      </c>
      <c r="K60" s="125">
        <v>143749</v>
      </c>
      <c r="L60" s="125">
        <v>143749</v>
      </c>
      <c r="M60" s="80">
        <f t="shared" si="0"/>
        <v>1.313832120791138</v>
      </c>
      <c r="N60" s="102">
        <f t="shared" si="1"/>
        <v>0.547615238095238</v>
      </c>
      <c r="O60" s="102">
        <f t="shared" si="2"/>
        <v>0.7194032539773894</v>
      </c>
      <c r="P60" s="80">
        <f>VLOOKUP(A60,Mobilités!$A$3:$R$209,18,0)/VLOOKUP(A60,Mobilités!$A$3:$M$209,13,0)</f>
        <v>1.3587236232629953</v>
      </c>
      <c r="Q60" s="90"/>
      <c r="S60" s="90"/>
    </row>
    <row r="61" spans="1:19" s="53" customFormat="1" ht="14.25" customHeight="1">
      <c r="A61" s="57">
        <v>54</v>
      </c>
      <c r="B61" s="60" t="s">
        <v>188</v>
      </c>
      <c r="C61" s="146" t="str">
        <f>VLOOKUP($A61,'Caractéristiques des enquêtes'!$A$2:$C$210,3,0)</f>
        <v>EMD</v>
      </c>
      <c r="D61" s="100">
        <v>1997</v>
      </c>
      <c r="E61" s="168">
        <v>53000</v>
      </c>
      <c r="F61" s="63">
        <v>10</v>
      </c>
      <c r="G61" s="135" t="s">
        <v>538</v>
      </c>
      <c r="H61" s="101">
        <v>21092</v>
      </c>
      <c r="I61" s="101">
        <v>39079</v>
      </c>
      <c r="J61" s="101">
        <v>30172</v>
      </c>
      <c r="K61" s="101">
        <v>22634</v>
      </c>
      <c r="L61" s="101">
        <v>23502</v>
      </c>
      <c r="M61" s="80">
        <f t="shared" si="0"/>
        <v>1.0731082875023705</v>
      </c>
      <c r="N61" s="102">
        <f t="shared" si="1"/>
        <v>0.4270566037735849</v>
      </c>
      <c r="O61" s="102">
        <f t="shared" si="2"/>
        <v>0.5791857519383812</v>
      </c>
      <c r="P61" s="80">
        <f>VLOOKUP(A61,Mobilités!$A$3:$R$209,18,0)/VLOOKUP(A61,Mobilités!$A$3:$M$209,13,0)</f>
        <v>1.3891025641025638</v>
      </c>
      <c r="Q61" s="90"/>
      <c r="S61" s="90"/>
    </row>
    <row r="62" spans="1:19" s="53" customFormat="1" ht="14.25" customHeight="1">
      <c r="A62" s="57">
        <v>98</v>
      </c>
      <c r="B62" s="60" t="s">
        <v>191</v>
      </c>
      <c r="C62" s="146" t="str">
        <f>VLOOKUP($A62,'Caractéristiques des enquêtes'!$A$2:$C$210,3,0)</f>
        <v>EMD</v>
      </c>
      <c r="D62" s="100">
        <v>2007</v>
      </c>
      <c r="E62" s="168">
        <v>55000</v>
      </c>
      <c r="F62" s="63">
        <v>10</v>
      </c>
      <c r="G62" s="135" t="s">
        <v>538</v>
      </c>
      <c r="H62" s="101">
        <v>23119</v>
      </c>
      <c r="I62" s="101">
        <v>40907</v>
      </c>
      <c r="J62" s="101">
        <v>32325</v>
      </c>
      <c r="K62" s="101">
        <v>27891</v>
      </c>
      <c r="L62" s="101">
        <v>28859</v>
      </c>
      <c r="M62" s="80">
        <f t="shared" si="0"/>
        <v>1.2064103118647</v>
      </c>
      <c r="N62" s="102">
        <f t="shared" si="1"/>
        <v>0.507109090909091</v>
      </c>
      <c r="O62" s="102">
        <f t="shared" si="2"/>
        <v>0.6818148483144694</v>
      </c>
      <c r="P62" s="80">
        <f>VLOOKUP(A62,Mobilités!$A$3:$R$209,18,0)/VLOOKUP(A62,Mobilités!$A$3:$M$209,13,0)</f>
        <v>1.370977534911961</v>
      </c>
      <c r="Q62" s="90"/>
      <c r="S62" s="90"/>
    </row>
    <row r="63" spans="1:19" s="53" customFormat="1" ht="14.25" customHeight="1">
      <c r="A63" s="57">
        <v>31</v>
      </c>
      <c r="B63" s="60" t="s">
        <v>193</v>
      </c>
      <c r="C63" s="146" t="str">
        <f>VLOOKUP($A63,'Caractéristiques des enquêtes'!$A$2:$C$210,3,0)</f>
        <v>EMD</v>
      </c>
      <c r="D63" s="100">
        <v>1990</v>
      </c>
      <c r="E63" s="168">
        <v>326000</v>
      </c>
      <c r="F63" s="63">
        <v>26</v>
      </c>
      <c r="G63" s="135" t="s">
        <v>538</v>
      </c>
      <c r="H63" s="101">
        <v>113905</v>
      </c>
      <c r="I63" s="101">
        <v>234330</v>
      </c>
      <c r="J63" s="101">
        <v>182463</v>
      </c>
      <c r="K63" s="101">
        <v>144900</v>
      </c>
      <c r="L63" s="101" t="s">
        <v>314</v>
      </c>
      <c r="M63" s="80">
        <f t="shared" si="0"/>
        <v>1.272112725516878</v>
      </c>
      <c r="N63" s="102">
        <f t="shared" si="1"/>
        <v>0.44447852760736195</v>
      </c>
      <c r="O63" s="102">
        <f t="shared" si="2"/>
        <v>0.6183587248751761</v>
      </c>
      <c r="P63" s="80">
        <f>VLOOKUP(A63,Mobilités!$A$3:$R$209,18,0)/VLOOKUP(A63,Mobilités!$A$3:$M$209,13,0)</f>
        <v>1.362047440699126</v>
      </c>
      <c r="Q63" s="90"/>
      <c r="S63" s="90"/>
    </row>
    <row r="64" spans="1:19" s="53" customFormat="1" ht="14.25" customHeight="1">
      <c r="A64" s="57">
        <v>55</v>
      </c>
      <c r="B64" s="60" t="s">
        <v>196</v>
      </c>
      <c r="C64" s="146" t="str">
        <f>VLOOKUP($A64,'Caractéristiques des enquêtes'!$A$2:$C$210,3,0)</f>
        <v>EMD</v>
      </c>
      <c r="D64" s="100">
        <v>1997</v>
      </c>
      <c r="E64" s="168">
        <v>329000</v>
      </c>
      <c r="F64" s="63">
        <v>26</v>
      </c>
      <c r="G64" s="135" t="s">
        <v>538</v>
      </c>
      <c r="H64" s="101">
        <v>124736</v>
      </c>
      <c r="I64" s="101">
        <v>242675</v>
      </c>
      <c r="J64" s="101">
        <v>196540</v>
      </c>
      <c r="K64" s="101">
        <v>160388</v>
      </c>
      <c r="L64" s="101">
        <v>168051</v>
      </c>
      <c r="M64" s="80">
        <f t="shared" si="0"/>
        <v>1.28581965110313</v>
      </c>
      <c r="N64" s="102">
        <f t="shared" si="1"/>
        <v>0.4875015197568389</v>
      </c>
      <c r="O64" s="102">
        <f t="shared" si="2"/>
        <v>0.6609168641186772</v>
      </c>
      <c r="P64" s="80">
        <f>VLOOKUP(A64,Mobilités!$A$3:$R$209,18,0)/VLOOKUP(A64,Mobilités!$A$3:$M$209,13,0)</f>
        <v>1.3280394304490688</v>
      </c>
      <c r="Q64" s="90"/>
      <c r="S64" s="90"/>
    </row>
    <row r="65" spans="1:19" s="53" customFormat="1" ht="14.25" customHeight="1">
      <c r="A65" s="57">
        <v>109</v>
      </c>
      <c r="B65" s="60" t="s">
        <v>198</v>
      </c>
      <c r="C65" s="146" t="str">
        <f>VLOOKUP($A65,'Caractéristiques des enquêtes'!$A$2:$C$210,3,0)</f>
        <v>EDGT</v>
      </c>
      <c r="D65" s="100">
        <v>2009</v>
      </c>
      <c r="E65" s="168">
        <v>359000</v>
      </c>
      <c r="F65" s="63">
        <v>27</v>
      </c>
      <c r="G65" s="135" t="s">
        <v>538</v>
      </c>
      <c r="H65" s="101">
        <v>148735</v>
      </c>
      <c r="I65" s="101">
        <v>275854</v>
      </c>
      <c r="J65" s="101">
        <v>240223</v>
      </c>
      <c r="K65" s="101">
        <v>214191</v>
      </c>
      <c r="L65" s="101">
        <v>226963</v>
      </c>
      <c r="M65" s="80">
        <f t="shared" si="0"/>
        <v>1.440084714424984</v>
      </c>
      <c r="N65" s="102">
        <f t="shared" si="1"/>
        <v>0.5966323119777158</v>
      </c>
      <c r="O65" s="102">
        <f t="shared" si="2"/>
        <v>0.7764650866037831</v>
      </c>
      <c r="P65" s="80">
        <f>VLOOKUP(A65,Mobilités!$A$3:$R$209,18,0)/VLOOKUP(A65,Mobilités!$A$3:$M$209,13,0)</f>
        <v>1.322217371506898</v>
      </c>
      <c r="Q65" s="90"/>
      <c r="S65" s="90"/>
    </row>
    <row r="66" spans="1:19" s="53" customFormat="1" ht="14.25" customHeight="1">
      <c r="A66" s="57">
        <v>190</v>
      </c>
      <c r="B66" s="60" t="s">
        <v>545</v>
      </c>
      <c r="C66" s="140" t="str">
        <f>VLOOKUP($A66,'Caractéristiques des enquêtes'!$A$2:$C$210,3,0)</f>
        <v>EMC²</v>
      </c>
      <c r="D66" s="61">
        <v>2018</v>
      </c>
      <c r="E66" s="169">
        <v>126300</v>
      </c>
      <c r="F66" s="63">
        <v>101</v>
      </c>
      <c r="G66" s="167" t="s">
        <v>538</v>
      </c>
      <c r="H66" s="101">
        <v>54739</v>
      </c>
      <c r="I66" s="101">
        <v>95177</v>
      </c>
      <c r="J66" s="101">
        <v>84733</v>
      </c>
      <c r="K66" s="125">
        <v>79868</v>
      </c>
      <c r="L66" s="125">
        <v>79868</v>
      </c>
      <c r="M66" s="80">
        <f t="shared" si="0"/>
        <v>1.459069402071649</v>
      </c>
      <c r="N66" s="102">
        <f t="shared" si="1"/>
        <v>0.6323673792557403</v>
      </c>
      <c r="O66" s="102">
        <f t="shared" si="2"/>
        <v>0.8391523162108493</v>
      </c>
      <c r="P66" s="80">
        <f>VLOOKUP(A66,Mobilités!$A$3:$R$209,18,0)/VLOOKUP(A66,Mobilités!$A$3:$M$209,13,0)</f>
        <v>1.2627483287039873</v>
      </c>
      <c r="Q66" s="90"/>
      <c r="S66" s="90"/>
    </row>
    <row r="67" spans="1:19" s="53" customFormat="1" ht="14.25" customHeight="1">
      <c r="A67" s="57">
        <v>68</v>
      </c>
      <c r="B67" s="60" t="s">
        <v>201</v>
      </c>
      <c r="C67" s="146" t="str">
        <f>VLOOKUP($A67,'Caractéristiques des enquêtes'!$A$2:$C$210,3,0)</f>
        <v>EMD</v>
      </c>
      <c r="D67" s="100">
        <v>2000</v>
      </c>
      <c r="E67" s="168">
        <v>170000</v>
      </c>
      <c r="F67" s="63">
        <v>4</v>
      </c>
      <c r="G67" s="135" t="s">
        <v>538</v>
      </c>
      <c r="H67" s="101">
        <v>64555</v>
      </c>
      <c r="I67" s="101">
        <v>124520</v>
      </c>
      <c r="J67" s="101">
        <v>81508</v>
      </c>
      <c r="K67" s="101">
        <v>58140</v>
      </c>
      <c r="L67" s="101">
        <v>60865</v>
      </c>
      <c r="M67" s="80">
        <f t="shared" si="0"/>
        <v>0.900627372008365</v>
      </c>
      <c r="N67" s="102">
        <f t="shared" si="1"/>
        <v>0.342</v>
      </c>
      <c r="O67" s="102">
        <f t="shared" si="2"/>
        <v>0.4669129457115323</v>
      </c>
      <c r="P67" s="80">
        <f>VLOOKUP(A67,Mobilités!$A$3:$R$209,18,0)/VLOOKUP(A67,Mobilités!$A$3:$M$209,13,0)</f>
        <v>1.39694318501442</v>
      </c>
      <c r="Q67" s="90"/>
      <c r="S67" s="90"/>
    </row>
    <row r="68" spans="1:19" s="53" customFormat="1" ht="14.25" customHeight="1">
      <c r="A68" s="57">
        <v>138</v>
      </c>
      <c r="B68" s="60" t="s">
        <v>204</v>
      </c>
      <c r="C68" s="146" t="str">
        <f>VLOOKUP($A68,'Caractéristiques des enquêtes'!$A$2:$C$210,3,0)</f>
        <v>EMD</v>
      </c>
      <c r="D68" s="61">
        <v>2014</v>
      </c>
      <c r="E68" s="169">
        <v>387000</v>
      </c>
      <c r="F68" s="169">
        <v>34</v>
      </c>
      <c r="G68" s="135" t="s">
        <v>538</v>
      </c>
      <c r="H68" s="101">
        <v>163285</v>
      </c>
      <c r="I68" s="101">
        <v>294184</v>
      </c>
      <c r="J68" s="101">
        <v>206771</v>
      </c>
      <c r="K68" s="101">
        <v>158040</v>
      </c>
      <c r="L68" s="101">
        <v>162924</v>
      </c>
      <c r="M68" s="80">
        <f t="shared" si="0"/>
        <v>0.9678782496861316</v>
      </c>
      <c r="N68" s="102">
        <f t="shared" si="1"/>
        <v>0.40837209302325583</v>
      </c>
      <c r="O68" s="102">
        <f t="shared" si="2"/>
        <v>0.5372148043401409</v>
      </c>
      <c r="P68" s="80">
        <f>VLOOKUP(A68,Mobilités!$A$3:$R$209,18,0)/VLOOKUP(A68,Mobilités!$A$3:$M$209,13,0)</f>
        <v>1.392237622181264</v>
      </c>
      <c r="Q68" s="90"/>
      <c r="S68" s="90"/>
    </row>
    <row r="69" spans="1:19" s="53" customFormat="1" ht="14.25" customHeight="1">
      <c r="A69" s="57">
        <v>191</v>
      </c>
      <c r="B69" s="60" t="s">
        <v>546</v>
      </c>
      <c r="C69" s="140" t="str">
        <f>VLOOKUP($A69,'Caractéristiques des enquêtes'!$A$2:$C$210,3,0)</f>
        <v>EMC²</v>
      </c>
      <c r="D69" s="61">
        <v>2018</v>
      </c>
      <c r="E69" s="169">
        <v>77700</v>
      </c>
      <c r="F69" s="67">
        <v>81</v>
      </c>
      <c r="G69" s="167" t="s">
        <v>538</v>
      </c>
      <c r="H69" s="101">
        <v>36420</v>
      </c>
      <c r="I69" s="101">
        <v>60800</v>
      </c>
      <c r="J69" s="101">
        <v>56709</v>
      </c>
      <c r="K69" s="125">
        <v>54876</v>
      </c>
      <c r="L69" s="125">
        <v>54876</v>
      </c>
      <c r="M69" s="80">
        <f t="shared" si="0"/>
        <v>1.5067545304777594</v>
      </c>
      <c r="N69" s="102">
        <f t="shared" si="1"/>
        <v>0.7062548262548263</v>
      </c>
      <c r="O69" s="102">
        <f t="shared" si="2"/>
        <v>0.9025657894736843</v>
      </c>
      <c r="P69" s="80">
        <f>VLOOKUP(A69,Mobilités!$A$3:$R$209,18,0)/VLOOKUP(A69,Mobilités!$A$3:$M$209,13,0)</f>
        <v>1.2865120944182604</v>
      </c>
      <c r="Q69" s="90"/>
      <c r="S69" s="90"/>
    </row>
    <row r="70" spans="1:19" s="53" customFormat="1" ht="14.25" customHeight="1">
      <c r="A70" s="57">
        <v>72</v>
      </c>
      <c r="B70" s="60" t="s">
        <v>209</v>
      </c>
      <c r="C70" s="146" t="str">
        <f>VLOOKUP($A70,'Caractéristiques des enquêtes'!$A$2:$C$210,3,0)</f>
        <v>EMD</v>
      </c>
      <c r="D70" s="100">
        <v>2002</v>
      </c>
      <c r="E70" s="168">
        <v>385000</v>
      </c>
      <c r="F70" s="63">
        <v>26</v>
      </c>
      <c r="G70" s="135" t="s">
        <v>538</v>
      </c>
      <c r="H70" s="101">
        <v>171763</v>
      </c>
      <c r="I70" s="101">
        <v>297969</v>
      </c>
      <c r="J70" s="101">
        <v>247593</v>
      </c>
      <c r="K70" s="101">
        <v>185669</v>
      </c>
      <c r="L70" s="101">
        <v>195416</v>
      </c>
      <c r="M70" s="80">
        <f t="shared" si="0"/>
        <v>1.0809603930997944</v>
      </c>
      <c r="N70" s="102">
        <f t="shared" si="1"/>
        <v>0.4822571428571429</v>
      </c>
      <c r="O70" s="102">
        <f t="shared" si="2"/>
        <v>0.623115156274646</v>
      </c>
      <c r="P70" s="80">
        <f>VLOOKUP(A70,Mobilités!$A$3:$R$209,18,0)/VLOOKUP(A70,Mobilités!$A$3:$M$209,13,0)</f>
        <v>1.3093037584719656</v>
      </c>
      <c r="Q70" s="90"/>
      <c r="S70" s="90"/>
    </row>
    <row r="71" spans="1:19" s="53" customFormat="1" ht="14.25" customHeight="1">
      <c r="A71" s="57">
        <v>9</v>
      </c>
      <c r="B71" s="60" t="s">
        <v>209</v>
      </c>
      <c r="C71" s="146" t="str">
        <f>VLOOKUP($A71,'Caractéristiques des enquêtes'!$A$2:$C$210,3,0)</f>
        <v>EMD</v>
      </c>
      <c r="D71" s="100">
        <v>1978</v>
      </c>
      <c r="E71" s="168">
        <v>371000</v>
      </c>
      <c r="F71" s="63">
        <v>18</v>
      </c>
      <c r="G71" s="135" t="s">
        <v>538</v>
      </c>
      <c r="H71" s="101">
        <v>132154</v>
      </c>
      <c r="I71" s="101">
        <v>262163</v>
      </c>
      <c r="J71" s="101">
        <v>163196</v>
      </c>
      <c r="K71" s="103">
        <v>122186</v>
      </c>
      <c r="L71" s="103">
        <v>122186</v>
      </c>
      <c r="M71" s="80">
        <f t="shared" si="0"/>
        <v>0.9245728468302132</v>
      </c>
      <c r="N71" s="102">
        <f t="shared" si="1"/>
        <v>0.3293423180592992</v>
      </c>
      <c r="O71" s="102">
        <f t="shared" si="2"/>
        <v>0.4660688197800605</v>
      </c>
      <c r="P71" s="80">
        <f>VLOOKUP(A71,Mobilités!$A$3:$R$209,18,0)/VLOOKUP(A71,Mobilités!$A$3:$M$209,13,0)</f>
        <v>1.3472584856396868</v>
      </c>
      <c r="Q71" s="90"/>
      <c r="S71" s="90"/>
    </row>
    <row r="72" spans="1:19" s="53" customFormat="1" ht="14.25" customHeight="1">
      <c r="A72" s="57">
        <v>19</v>
      </c>
      <c r="B72" s="60" t="s">
        <v>209</v>
      </c>
      <c r="C72" s="146" t="str">
        <f>VLOOKUP($A72,'Caractéristiques des enquêtes'!$A$2:$C$210,3,0)</f>
        <v>EMD</v>
      </c>
      <c r="D72" s="100">
        <v>1985</v>
      </c>
      <c r="E72" s="168">
        <v>380000</v>
      </c>
      <c r="F72" s="63">
        <v>24</v>
      </c>
      <c r="G72" s="135" t="s">
        <v>538</v>
      </c>
      <c r="H72" s="101">
        <v>145090</v>
      </c>
      <c r="I72" s="101">
        <v>281476</v>
      </c>
      <c r="J72" s="101">
        <v>207839</v>
      </c>
      <c r="K72" s="101">
        <v>155673</v>
      </c>
      <c r="L72" s="101">
        <v>161019</v>
      </c>
      <c r="M72" s="80">
        <f aca="true" t="shared" si="3" ref="M72:M139">K72/H72</f>
        <v>1.0729409332138673</v>
      </c>
      <c r="N72" s="102">
        <f aca="true" t="shared" si="4" ref="N72:N139">K72/E72</f>
        <v>0.4096657894736842</v>
      </c>
      <c r="O72" s="102">
        <f aca="true" t="shared" si="5" ref="O72:O139">K72/I72</f>
        <v>0.5530595858971991</v>
      </c>
      <c r="P72" s="80">
        <f>VLOOKUP(A72,Mobilités!$A$3:$R$209,18,0)/VLOOKUP(A72,Mobilités!$A$3:$M$209,13,0)</f>
        <v>1.3272193690388847</v>
      </c>
      <c r="Q72" s="90"/>
      <c r="S72" s="90"/>
    </row>
    <row r="73" spans="1:19" s="53" customFormat="1" ht="14.25" customHeight="1">
      <c r="A73" s="57">
        <v>44</v>
      </c>
      <c r="B73" s="60" t="s">
        <v>209</v>
      </c>
      <c r="C73" s="146" t="str">
        <f>VLOOKUP($A73,'Caractéristiques des enquêtes'!$A$2:$C$210,3,0)</f>
        <v>EMD</v>
      </c>
      <c r="D73" s="100">
        <v>1992</v>
      </c>
      <c r="E73" s="168">
        <v>349000</v>
      </c>
      <c r="F73" s="63">
        <v>25</v>
      </c>
      <c r="G73" s="135" t="s">
        <v>538</v>
      </c>
      <c r="H73" s="101">
        <v>147954</v>
      </c>
      <c r="I73" s="101">
        <v>273163</v>
      </c>
      <c r="J73" s="101">
        <v>214910</v>
      </c>
      <c r="K73" s="101">
        <v>154889</v>
      </c>
      <c r="L73" s="101" t="s">
        <v>314</v>
      </c>
      <c r="M73" s="80">
        <f t="shared" si="3"/>
        <v>1.0468726766427403</v>
      </c>
      <c r="N73" s="102">
        <f t="shared" si="4"/>
        <v>0.4438080229226361</v>
      </c>
      <c r="O73" s="102">
        <f t="shared" si="5"/>
        <v>0.5670204237030637</v>
      </c>
      <c r="P73" s="80">
        <f>VLOOKUP(A73,Mobilités!$A$3:$R$209,18,0)/VLOOKUP(A73,Mobilités!$A$3:$M$209,13,0)</f>
        <v>1.3020903573836817</v>
      </c>
      <c r="Q73" s="90"/>
      <c r="S73" s="90"/>
    </row>
    <row r="74" spans="1:19" s="53" customFormat="1" ht="14.25" customHeight="1">
      <c r="A74" s="57">
        <v>71</v>
      </c>
      <c r="B74" s="60" t="s">
        <v>62</v>
      </c>
      <c r="C74" s="146" t="str">
        <f>VLOOKUP($A74,'Caractéristiques des enquêtes'!$A$2:$C$210,3,0)</f>
        <v>EMD</v>
      </c>
      <c r="D74" s="100">
        <v>2002</v>
      </c>
      <c r="E74" s="168">
        <v>712000</v>
      </c>
      <c r="F74" s="63">
        <v>254</v>
      </c>
      <c r="G74" s="135" t="s">
        <v>538</v>
      </c>
      <c r="H74" s="101">
        <v>295390</v>
      </c>
      <c r="I74" s="101">
        <v>536200</v>
      </c>
      <c r="J74" s="101">
        <v>456443</v>
      </c>
      <c r="K74" s="101">
        <v>372092</v>
      </c>
      <c r="L74" s="101">
        <v>393491</v>
      </c>
      <c r="M74" s="80">
        <f t="shared" si="3"/>
        <v>1.259663495717526</v>
      </c>
      <c r="N74" s="102">
        <f t="shared" si="4"/>
        <v>0.5226011235955056</v>
      </c>
      <c r="O74" s="102">
        <f t="shared" si="5"/>
        <v>0.6939425587467363</v>
      </c>
      <c r="P74" s="80">
        <f>VLOOKUP(A74,Mobilités!$A$3:$R$209,18,0)/VLOOKUP(A74,Mobilités!$A$3:$M$209,13,0)</f>
        <v>1.3099195710455764</v>
      </c>
      <c r="Q74" s="90"/>
      <c r="S74" s="90"/>
    </row>
    <row r="75" spans="1:19" s="53" customFormat="1" ht="14.25" customHeight="1">
      <c r="A75" s="57">
        <v>120</v>
      </c>
      <c r="B75" s="60" t="s">
        <v>216</v>
      </c>
      <c r="C75" s="146" t="str">
        <f>VLOOKUP($A75,'Caractéristiques des enquêtes'!$A$2:$C$210,3,0)</f>
        <v>EMD</v>
      </c>
      <c r="D75" s="100">
        <v>2010</v>
      </c>
      <c r="E75" s="168">
        <v>393000</v>
      </c>
      <c r="F75" s="63">
        <v>27</v>
      </c>
      <c r="G75" s="135" t="s">
        <v>538</v>
      </c>
      <c r="H75" s="101">
        <v>190625</v>
      </c>
      <c r="I75" s="101">
        <v>313141</v>
      </c>
      <c r="J75" s="101">
        <v>257668</v>
      </c>
      <c r="K75" s="101">
        <v>194336</v>
      </c>
      <c r="L75" s="101">
        <v>206602</v>
      </c>
      <c r="M75" s="80">
        <f t="shared" si="3"/>
        <v>1.0194675409836065</v>
      </c>
      <c r="N75" s="102">
        <f t="shared" si="4"/>
        <v>0.49449363867684476</v>
      </c>
      <c r="O75" s="102">
        <f t="shared" si="5"/>
        <v>0.6206022207248492</v>
      </c>
      <c r="P75" s="80">
        <f>VLOOKUP(A75,Mobilités!$A$3:$R$209,18,0)/VLOOKUP(A75,Mobilités!$A$3:$M$209,13,0)</f>
        <v>1.2692867540029114</v>
      </c>
      <c r="Q75" s="90"/>
      <c r="S75" s="90"/>
    </row>
    <row r="76" spans="1:19" s="53" customFormat="1" ht="14.25" customHeight="1">
      <c r="A76" s="57">
        <v>200</v>
      </c>
      <c r="B76" s="162" t="s">
        <v>214</v>
      </c>
      <c r="C76" s="163" t="s">
        <v>583</v>
      </c>
      <c r="D76" s="164">
        <v>2020</v>
      </c>
      <c r="E76" s="188">
        <v>826300</v>
      </c>
      <c r="F76" s="176">
        <v>363</v>
      </c>
      <c r="G76" s="190" t="s">
        <v>538</v>
      </c>
      <c r="H76" s="101">
        <v>378276</v>
      </c>
      <c r="I76" s="101">
        <v>642813</v>
      </c>
      <c r="J76" s="101">
        <v>557049</v>
      </c>
      <c r="K76" s="101">
        <v>447663</v>
      </c>
      <c r="L76" s="101">
        <v>474526</v>
      </c>
      <c r="M76" s="80">
        <f>K76/H76</f>
        <v>1.1834295593693493</v>
      </c>
      <c r="N76" s="102">
        <f>K76/E76</f>
        <v>0.5417681229577636</v>
      </c>
      <c r="O76" s="102">
        <f>K76/I76</f>
        <v>0.6964124869907734</v>
      </c>
      <c r="P76" s="80">
        <f>VLOOKUP(A76,Mobilités!$A$3:$R$209,18,0)/VLOOKUP(A76,Mobilités!$A$3:$M$209,13,0)</f>
        <v>1.2768816821604998</v>
      </c>
      <c r="Q76" s="90"/>
      <c r="S76" s="90"/>
    </row>
    <row r="77" spans="1:19" s="53" customFormat="1" ht="14.25" customHeight="1">
      <c r="A77" s="57">
        <v>119</v>
      </c>
      <c r="B77" s="60" t="s">
        <v>517</v>
      </c>
      <c r="C77" s="146" t="str">
        <f>VLOOKUP($A77,'Caractéristiques des enquêtes'!$A$2:$C$210,3,0)</f>
        <v>EMD</v>
      </c>
      <c r="D77" s="100">
        <v>2010</v>
      </c>
      <c r="E77" s="168">
        <v>799000</v>
      </c>
      <c r="F77" s="63">
        <v>354</v>
      </c>
      <c r="G77" s="135" t="s">
        <v>538</v>
      </c>
      <c r="H77" s="101">
        <v>355980</v>
      </c>
      <c r="I77" s="101">
        <v>614555</v>
      </c>
      <c r="J77" s="101">
        <v>529879</v>
      </c>
      <c r="K77" s="101">
        <v>441279</v>
      </c>
      <c r="L77" s="101">
        <v>467494</v>
      </c>
      <c r="M77" s="80">
        <f t="shared" si="3"/>
        <v>1.2396173942356312</v>
      </c>
      <c r="N77" s="102">
        <f t="shared" si="4"/>
        <v>0.5522891113892365</v>
      </c>
      <c r="O77" s="102">
        <f t="shared" si="5"/>
        <v>0.7180463912912596</v>
      </c>
      <c r="P77" s="80">
        <f>VLOOKUP(A77,Mobilités!$A$3:$R$209,18,0)/VLOOKUP(A77,Mobilités!$A$3:$M$209,13,0)</f>
        <v>1.2966470899725606</v>
      </c>
      <c r="Q77" s="90"/>
      <c r="S77" s="90"/>
    </row>
    <row r="78" spans="1:19" s="53" customFormat="1" ht="14.25" customHeight="1">
      <c r="A78" s="57">
        <v>181</v>
      </c>
      <c r="B78" s="60" t="s">
        <v>526</v>
      </c>
      <c r="C78" s="146" t="str">
        <f>VLOOKUP($A78,'Caractéristiques des enquêtes'!$A$2:$C$210,3,0)</f>
        <v>EDGT</v>
      </c>
      <c r="D78" s="61">
        <v>2017</v>
      </c>
      <c r="E78" s="169">
        <v>170200</v>
      </c>
      <c r="F78" s="63">
        <v>36</v>
      </c>
      <c r="G78" s="135" t="s">
        <v>538</v>
      </c>
      <c r="H78" s="101">
        <v>79902</v>
      </c>
      <c r="I78" s="101">
        <v>134115</v>
      </c>
      <c r="J78" s="101">
        <v>121208</v>
      </c>
      <c r="K78" s="101">
        <v>100979</v>
      </c>
      <c r="L78" s="101">
        <v>107516</v>
      </c>
      <c r="M78" s="80">
        <f t="shared" si="3"/>
        <v>1.263785637405822</v>
      </c>
      <c r="N78" s="102">
        <f t="shared" si="4"/>
        <v>0.5932961222091657</v>
      </c>
      <c r="O78" s="102">
        <f t="shared" si="5"/>
        <v>0.7529284569212988</v>
      </c>
      <c r="P78" s="80">
        <f>VLOOKUP(A78,Mobilités!$A$3:$R$209,18,0)/VLOOKUP(A78,Mobilités!$A$3:$M$209,13,0)</f>
        <v>1.2784730735239616</v>
      </c>
      <c r="Q78" s="90"/>
      <c r="S78" s="90"/>
    </row>
    <row r="79" spans="1:19" s="53" customFormat="1" ht="14.25" customHeight="1">
      <c r="A79" s="57">
        <v>182</v>
      </c>
      <c r="B79" s="60" t="s">
        <v>527</v>
      </c>
      <c r="C79" s="146" t="str">
        <f>VLOOKUP($A79,'Caractéristiques des enquêtes'!$A$2:$C$210,3,0)</f>
        <v>EDGT</v>
      </c>
      <c r="D79" s="61">
        <v>2017</v>
      </c>
      <c r="E79" s="169">
        <v>170900</v>
      </c>
      <c r="F79" s="63">
        <v>101</v>
      </c>
      <c r="G79" s="135" t="s">
        <v>538</v>
      </c>
      <c r="H79" s="101">
        <v>73739</v>
      </c>
      <c r="I79" s="101">
        <v>130849</v>
      </c>
      <c r="J79" s="101">
        <v>124426</v>
      </c>
      <c r="K79" s="125">
        <v>115822</v>
      </c>
      <c r="L79" s="125">
        <v>115822</v>
      </c>
      <c r="M79" s="80">
        <f t="shared" si="3"/>
        <v>1.5707020708173423</v>
      </c>
      <c r="N79" s="102">
        <f t="shared" si="4"/>
        <v>0.6777179637214745</v>
      </c>
      <c r="O79" s="102">
        <f t="shared" si="5"/>
        <v>0.8851577008612982</v>
      </c>
      <c r="P79" s="80">
        <f>VLOOKUP(A79,Mobilités!$A$3:$R$209,18,0)/VLOOKUP(A79,Mobilités!$A$3:$M$209,13,0)</f>
        <v>1.2597175168201555</v>
      </c>
      <c r="Q79" s="90"/>
      <c r="S79" s="90"/>
    </row>
    <row r="80" spans="1:19" s="53" customFormat="1" ht="14.25" customHeight="1">
      <c r="A80" s="57">
        <v>183</v>
      </c>
      <c r="B80" s="60" t="s">
        <v>525</v>
      </c>
      <c r="C80" s="146" t="str">
        <f>VLOOKUP($A80,'Caractéristiques des enquêtes'!$A$2:$C$210,3,0)</f>
        <v>EDGT</v>
      </c>
      <c r="D80" s="61">
        <v>2017</v>
      </c>
      <c r="E80" s="169">
        <v>341100</v>
      </c>
      <c r="F80" s="63">
        <v>137</v>
      </c>
      <c r="G80" s="135" t="s">
        <v>538</v>
      </c>
      <c r="H80" s="101">
        <v>153641</v>
      </c>
      <c r="I80" s="101">
        <v>264963</v>
      </c>
      <c r="J80" s="101">
        <v>245634</v>
      </c>
      <c r="K80" s="125">
        <v>223340</v>
      </c>
      <c r="L80" s="125">
        <v>223340</v>
      </c>
      <c r="M80" s="80">
        <f t="shared" si="3"/>
        <v>1.453648440195</v>
      </c>
      <c r="N80" s="102">
        <f t="shared" si="4"/>
        <v>0.6547639988273234</v>
      </c>
      <c r="O80" s="102">
        <f t="shared" si="5"/>
        <v>0.8429101421707936</v>
      </c>
      <c r="P80" s="80">
        <f>VLOOKUP(A80,Mobilités!$A$3:$R$209,18,0)/VLOOKUP(A80,Mobilités!$A$3:$M$209,13,0)</f>
        <v>1.2682444120076255</v>
      </c>
      <c r="Q80" s="90"/>
      <c r="S80" s="90"/>
    </row>
    <row r="81" spans="1:19" s="53" customFormat="1" ht="14.25" customHeight="1">
      <c r="A81" s="57">
        <v>208</v>
      </c>
      <c r="B81" s="195" t="s">
        <v>611</v>
      </c>
      <c r="C81" s="203" t="s">
        <v>542</v>
      </c>
      <c r="D81" s="197">
        <v>2022</v>
      </c>
      <c r="E81" s="204">
        <v>97000</v>
      </c>
      <c r="F81" s="206">
        <v>57</v>
      </c>
      <c r="G81" s="205" t="s">
        <v>538</v>
      </c>
      <c r="H81" s="101">
        <v>48193</v>
      </c>
      <c r="I81" s="101">
        <v>78689</v>
      </c>
      <c r="J81" s="101">
        <v>70831</v>
      </c>
      <c r="K81" s="101">
        <v>65596</v>
      </c>
      <c r="L81" s="101">
        <v>68161</v>
      </c>
      <c r="M81" s="80">
        <f>K81/H81</f>
        <v>1.3611105347249601</v>
      </c>
      <c r="N81" s="102">
        <f>K81/E81</f>
        <v>0.6762474226804124</v>
      </c>
      <c r="O81" s="102">
        <f>K81/I81</f>
        <v>0.8336107969347685</v>
      </c>
      <c r="P81" s="80">
        <f>VLOOKUP(A81,Mobilités!$A$3:$R$209,18,0)/VLOOKUP(A81,Mobilités!$A$3:$M$209,13,0)</f>
        <v>1.2498241524146387</v>
      </c>
      <c r="Q81" s="90"/>
      <c r="S81" s="90"/>
    </row>
    <row r="82" spans="1:19" s="53" customFormat="1" ht="14.25" customHeight="1">
      <c r="A82" s="57">
        <v>99</v>
      </c>
      <c r="B82" s="60" t="s">
        <v>218</v>
      </c>
      <c r="C82" s="146" t="str">
        <f>VLOOKUP($A82,'Caractéristiques des enquêtes'!$A$2:$C$210,3,0)</f>
        <v>EDGT</v>
      </c>
      <c r="D82" s="100">
        <v>2007</v>
      </c>
      <c r="E82" s="168">
        <v>267000</v>
      </c>
      <c r="F82" s="63">
        <v>34</v>
      </c>
      <c r="G82" s="135" t="s">
        <v>538</v>
      </c>
      <c r="H82" s="101">
        <v>112820</v>
      </c>
      <c r="I82" s="101">
        <v>198874</v>
      </c>
      <c r="J82" s="101">
        <v>152478</v>
      </c>
      <c r="K82" s="101">
        <v>121305</v>
      </c>
      <c r="L82" s="101">
        <v>128921</v>
      </c>
      <c r="M82" s="80">
        <f t="shared" si="3"/>
        <v>1.0752082964013472</v>
      </c>
      <c r="N82" s="102">
        <f t="shared" si="4"/>
        <v>0.45432584269662923</v>
      </c>
      <c r="O82" s="102">
        <f t="shared" si="5"/>
        <v>0.609959069561632</v>
      </c>
      <c r="P82" s="80">
        <f>VLOOKUP(A82,Mobilités!$A$3:$R$209,18,0)/VLOOKUP(A82,Mobilités!$A$3:$M$209,13,0)</f>
        <v>1.3354430379746833</v>
      </c>
      <c r="Q82" s="90"/>
      <c r="S82" s="90"/>
    </row>
    <row r="83" spans="1:19" s="53" customFormat="1" ht="14.25" customHeight="1">
      <c r="A83" s="57">
        <v>37</v>
      </c>
      <c r="B83" s="60" t="s">
        <v>221</v>
      </c>
      <c r="C83" s="146" t="str">
        <f>VLOOKUP($A83,'Caractéristiques des enquêtes'!$A$2:$C$210,3,0)</f>
        <v>EMD</v>
      </c>
      <c r="D83" s="100">
        <v>1991</v>
      </c>
      <c r="E83" s="168">
        <v>238000</v>
      </c>
      <c r="F83" s="63">
        <v>5</v>
      </c>
      <c r="G83" s="135" t="s">
        <v>538</v>
      </c>
      <c r="H83" s="101">
        <v>92021</v>
      </c>
      <c r="I83" s="101">
        <v>174999</v>
      </c>
      <c r="J83" s="101">
        <v>122285</v>
      </c>
      <c r="K83" s="101">
        <v>88404</v>
      </c>
      <c r="L83" s="101" t="s">
        <v>314</v>
      </c>
      <c r="M83" s="80">
        <f t="shared" si="3"/>
        <v>0.9606937546864303</v>
      </c>
      <c r="N83" s="102">
        <f t="shared" si="4"/>
        <v>0.3714453781512605</v>
      </c>
      <c r="O83" s="102">
        <f t="shared" si="5"/>
        <v>0.5051686009634341</v>
      </c>
      <c r="P83" s="80">
        <f>VLOOKUP(A83,Mobilités!$A$3:$R$209,18,0)/VLOOKUP(A83,Mobilités!$A$3:$M$209,13,0)</f>
        <v>1.387141858839972</v>
      </c>
      <c r="Q83" s="90"/>
      <c r="S83" s="90"/>
    </row>
    <row r="84" spans="1:19" s="53" customFormat="1" ht="14.25" customHeight="1">
      <c r="A84" s="57">
        <v>192</v>
      </c>
      <c r="B84" s="60" t="s">
        <v>567</v>
      </c>
      <c r="C84" s="140" t="str">
        <f>VLOOKUP($A84,'Caractéristiques des enquêtes'!$A$2:$C$210,3,0)</f>
        <v>EMC²</v>
      </c>
      <c r="D84" s="61">
        <v>2018</v>
      </c>
      <c r="E84" s="169">
        <v>495200</v>
      </c>
      <c r="F84" s="63">
        <v>284</v>
      </c>
      <c r="G84" s="167" t="s">
        <v>538</v>
      </c>
      <c r="H84" s="101">
        <v>220075</v>
      </c>
      <c r="I84" s="101">
        <v>380718</v>
      </c>
      <c r="J84" s="101">
        <v>317700</v>
      </c>
      <c r="K84" s="125">
        <v>269659</v>
      </c>
      <c r="L84" s="125">
        <v>269659</v>
      </c>
      <c r="M84" s="80">
        <f>J84/H84</f>
        <v>1.4435987731455187</v>
      </c>
      <c r="N84" s="102">
        <f>J84/E84</f>
        <v>0.6415589660743134</v>
      </c>
      <c r="O84" s="102">
        <f>J84/I84</f>
        <v>0.83447591130443</v>
      </c>
      <c r="P84" s="80">
        <f>VLOOKUP(A84,Mobilités!$A$3:$R$209,18,0)/VLOOKUP(A84,Mobilités!$A$3:$M$209,13,0)</f>
        <v>1.2876719598558868</v>
      </c>
      <c r="Q84" s="90"/>
      <c r="S84" s="90"/>
    </row>
    <row r="85" spans="1:19" s="53" customFormat="1" ht="14.25" customHeight="1">
      <c r="A85" s="57">
        <v>79</v>
      </c>
      <c r="B85" s="60" t="s">
        <v>224</v>
      </c>
      <c r="C85" s="146" t="str">
        <f>VLOOKUP($A85,'Caractéristiques des enquêtes'!$A$2:$C$210,3,0)</f>
        <v>EMD</v>
      </c>
      <c r="D85" s="100">
        <v>2004</v>
      </c>
      <c r="E85" s="168">
        <v>192000</v>
      </c>
      <c r="F85" s="63">
        <v>10</v>
      </c>
      <c r="G85" s="135" t="s">
        <v>538</v>
      </c>
      <c r="H85" s="101">
        <v>90419</v>
      </c>
      <c r="I85" s="101">
        <v>150615</v>
      </c>
      <c r="J85" s="101">
        <v>124743</v>
      </c>
      <c r="K85" s="101">
        <v>101882</v>
      </c>
      <c r="L85" s="101">
        <v>105406</v>
      </c>
      <c r="M85" s="80">
        <f t="shared" si="3"/>
        <v>1.1267764518519339</v>
      </c>
      <c r="N85" s="102">
        <f t="shared" si="4"/>
        <v>0.5306354166666667</v>
      </c>
      <c r="O85" s="102">
        <f t="shared" si="5"/>
        <v>0.6764399296218836</v>
      </c>
      <c r="P85" s="80">
        <f>VLOOKUP(A85,Mobilités!$A$3:$R$209,18,0)/VLOOKUP(A85,Mobilités!$A$3:$M$209,13,0)</f>
        <v>1.3009977827050998</v>
      </c>
      <c r="Q85" s="90"/>
      <c r="S85" s="90"/>
    </row>
    <row r="86" spans="1:19" s="53" customFormat="1" ht="14.25" customHeight="1">
      <c r="A86" s="57">
        <v>89</v>
      </c>
      <c r="B86" s="60" t="s">
        <v>227</v>
      </c>
      <c r="C86" s="146" t="str">
        <f>VLOOKUP($A86,'Caractéristiques des enquêtes'!$A$2:$C$210,3,0)</f>
        <v>EMD</v>
      </c>
      <c r="D86" s="100">
        <v>2006</v>
      </c>
      <c r="E86" s="168">
        <v>368000</v>
      </c>
      <c r="F86" s="63">
        <v>50</v>
      </c>
      <c r="G86" s="135" t="s">
        <v>538</v>
      </c>
      <c r="H86" s="101">
        <v>142719</v>
      </c>
      <c r="I86" s="101">
        <v>271560</v>
      </c>
      <c r="J86" s="101">
        <v>209014</v>
      </c>
      <c r="K86" s="101">
        <v>153851</v>
      </c>
      <c r="L86" s="101">
        <v>159231</v>
      </c>
      <c r="M86" s="80">
        <f t="shared" si="3"/>
        <v>1.0779994254444047</v>
      </c>
      <c r="N86" s="102">
        <f t="shared" si="4"/>
        <v>0.4180733695652174</v>
      </c>
      <c r="O86" s="102">
        <f t="shared" si="5"/>
        <v>0.5665451465606127</v>
      </c>
      <c r="P86" s="80">
        <f>VLOOKUP(A86,Mobilités!$A$3:$R$209,18,0)/VLOOKUP(A86,Mobilités!$A$3:$M$209,13,0)</f>
        <v>1.4535175879396984</v>
      </c>
      <c r="Q86" s="90"/>
      <c r="S86" s="90"/>
    </row>
    <row r="87" spans="1:19" s="53" customFormat="1" ht="14.25" customHeight="1">
      <c r="A87" s="57">
        <v>205</v>
      </c>
      <c r="B87" s="195" t="s">
        <v>601</v>
      </c>
      <c r="C87" s="203" t="s">
        <v>542</v>
      </c>
      <c r="D87" s="197">
        <v>2021</v>
      </c>
      <c r="E87" s="204">
        <v>52200</v>
      </c>
      <c r="F87" s="206">
        <v>5</v>
      </c>
      <c r="G87" s="205" t="s">
        <v>538</v>
      </c>
      <c r="H87" s="101">
        <v>27096</v>
      </c>
      <c r="I87" s="101">
        <v>44070</v>
      </c>
      <c r="J87" s="101">
        <v>39489</v>
      </c>
      <c r="K87" s="101">
        <v>32731</v>
      </c>
      <c r="L87" s="101">
        <v>34710</v>
      </c>
      <c r="M87" s="80">
        <f>K87/H87</f>
        <v>1.2079642751697668</v>
      </c>
      <c r="N87" s="102">
        <f>K87/E87</f>
        <v>0.6270306513409961</v>
      </c>
      <c r="O87" s="102">
        <f>K87/I87</f>
        <v>0.7427047878375312</v>
      </c>
      <c r="P87" s="80">
        <f>VLOOKUP(A87,Mobilités!$A$3:$R$209,18,0)/VLOOKUP(A87,Mobilités!$A$3:$M$209,13,0)</f>
        <v>1.2373508269942075</v>
      </c>
      <c r="Q87" s="90"/>
      <c r="S87" s="90"/>
    </row>
    <row r="88" spans="1:19" s="53" customFormat="1" ht="14.25" customHeight="1">
      <c r="A88" s="57">
        <v>1</v>
      </c>
      <c r="B88" s="60" t="s">
        <v>230</v>
      </c>
      <c r="C88" s="146" t="str">
        <f>VLOOKUP($A88,'Caractéristiques des enquêtes'!$A$2:$C$210,3,0)</f>
        <v>EMD</v>
      </c>
      <c r="D88" s="100">
        <v>1976</v>
      </c>
      <c r="E88" s="168">
        <v>889000</v>
      </c>
      <c r="F88" s="63">
        <v>50</v>
      </c>
      <c r="G88" s="135" t="s">
        <v>538</v>
      </c>
      <c r="H88" s="101">
        <v>297364</v>
      </c>
      <c r="I88" s="101">
        <v>614414</v>
      </c>
      <c r="J88" s="101">
        <v>306304</v>
      </c>
      <c r="K88" s="101">
        <v>220966</v>
      </c>
      <c r="L88" s="101">
        <v>230434</v>
      </c>
      <c r="M88" s="80">
        <f t="shared" si="3"/>
        <v>0.7430825520237823</v>
      </c>
      <c r="N88" s="102">
        <f t="shared" si="4"/>
        <v>0.24855568053993252</v>
      </c>
      <c r="O88" s="102">
        <f t="shared" si="5"/>
        <v>0.35963698743843725</v>
      </c>
      <c r="P88" s="80">
        <f>VLOOKUP(A88,Mobilités!$A$3:$R$209,18,0)/VLOOKUP(A88,Mobilités!$A$3:$M$209,13,0)</f>
        <v>1.3736263736263736</v>
      </c>
      <c r="Q88" s="90"/>
      <c r="S88" s="90"/>
    </row>
    <row r="89" spans="1:19" s="53" customFormat="1" ht="14.25" customHeight="1">
      <c r="A89" s="57">
        <v>23</v>
      </c>
      <c r="B89" s="60" t="s">
        <v>233</v>
      </c>
      <c r="C89" s="146" t="str">
        <f>VLOOKUP($A89,'Caractéristiques des enquêtes'!$A$2:$C$210,3,0)</f>
        <v>EMD</v>
      </c>
      <c r="D89" s="100">
        <v>1987</v>
      </c>
      <c r="E89" s="168">
        <v>1093000</v>
      </c>
      <c r="F89" s="63">
        <v>126</v>
      </c>
      <c r="G89" s="135" t="s">
        <v>538</v>
      </c>
      <c r="H89" s="101">
        <v>375049</v>
      </c>
      <c r="I89" s="101">
        <v>722606</v>
      </c>
      <c r="J89" s="101">
        <v>479810</v>
      </c>
      <c r="K89" s="101">
        <v>346396</v>
      </c>
      <c r="L89" s="101">
        <v>358740</v>
      </c>
      <c r="M89" s="80">
        <f t="shared" si="3"/>
        <v>0.9236019826742639</v>
      </c>
      <c r="N89" s="102">
        <f t="shared" si="4"/>
        <v>0.31692223238792316</v>
      </c>
      <c r="O89" s="102">
        <f t="shared" si="5"/>
        <v>0.4793705006601108</v>
      </c>
      <c r="P89" s="80">
        <f>VLOOKUP(A89,Mobilités!$A$3:$R$209,18,0)/VLOOKUP(A89,Mobilités!$A$3:$M$209,13,0)</f>
        <v>1.4079528718703977</v>
      </c>
      <c r="Q89" s="90"/>
      <c r="S89" s="90"/>
    </row>
    <row r="90" spans="1:19" s="53" customFormat="1" ht="14.25" customHeight="1">
      <c r="A90" s="57">
        <v>61</v>
      </c>
      <c r="B90" s="60" t="s">
        <v>233</v>
      </c>
      <c r="C90" s="146" t="str">
        <f>VLOOKUP($A90,'Caractéristiques des enquêtes'!$A$2:$C$210,3,0)</f>
        <v>EMD</v>
      </c>
      <c r="D90" s="100">
        <v>1998</v>
      </c>
      <c r="E90" s="168">
        <v>1176000</v>
      </c>
      <c r="F90" s="63">
        <v>126</v>
      </c>
      <c r="G90" s="135" t="s">
        <v>538</v>
      </c>
      <c r="H90" s="101">
        <v>459168</v>
      </c>
      <c r="I90" s="101">
        <v>858209</v>
      </c>
      <c r="J90" s="101">
        <v>652624</v>
      </c>
      <c r="K90" s="101">
        <v>474428</v>
      </c>
      <c r="L90" s="101">
        <v>502308</v>
      </c>
      <c r="M90" s="80">
        <f t="shared" si="3"/>
        <v>1.0332340232768833</v>
      </c>
      <c r="N90" s="102">
        <f t="shared" si="4"/>
        <v>0.4034251700680272</v>
      </c>
      <c r="O90" s="102">
        <f t="shared" si="5"/>
        <v>0.5528117276793881</v>
      </c>
      <c r="P90" s="80">
        <f>VLOOKUP(A90,Mobilités!$A$3:$R$209,18,0)/VLOOKUP(A90,Mobilités!$A$3:$M$209,13,0)</f>
        <v>1.3757192174913695</v>
      </c>
      <c r="Q90" s="90"/>
      <c r="S90" s="90"/>
    </row>
    <row r="91" spans="1:19" s="53" customFormat="1" ht="14.25" customHeight="1">
      <c r="A91" s="57">
        <v>90</v>
      </c>
      <c r="B91" s="60" t="s">
        <v>237</v>
      </c>
      <c r="C91" s="146" t="str">
        <f>VLOOKUP($A91,'Caractéristiques des enquêtes'!$A$2:$C$210,3,0)</f>
        <v>EDGT</v>
      </c>
      <c r="D91" s="100">
        <v>2006</v>
      </c>
      <c r="E91" s="169">
        <v>1088897</v>
      </c>
      <c r="F91" s="63">
        <v>85</v>
      </c>
      <c r="G91" s="135" t="s">
        <v>538</v>
      </c>
      <c r="H91" s="101">
        <v>463228</v>
      </c>
      <c r="I91" s="101">
        <v>821638</v>
      </c>
      <c r="J91" s="101">
        <v>625017</v>
      </c>
      <c r="K91" s="101">
        <v>468842</v>
      </c>
      <c r="L91" s="101">
        <v>494393</v>
      </c>
      <c r="M91" s="80">
        <f t="shared" si="3"/>
        <v>1.0121193019420243</v>
      </c>
      <c r="N91" s="102">
        <f t="shared" si="4"/>
        <v>0.4305659763962983</v>
      </c>
      <c r="O91" s="102">
        <f t="shared" si="5"/>
        <v>0.5706186909563579</v>
      </c>
      <c r="P91" s="80">
        <f>VLOOKUP(A91,Mobilités!$A$3:$R$209,18,0)/VLOOKUP(A91,Mobilités!$A$3:$M$209,13,0)</f>
        <v>1.325837023971574</v>
      </c>
      <c r="Q91" s="90"/>
      <c r="S91" s="90"/>
    </row>
    <row r="92" spans="1:19" s="53" customFormat="1" ht="14.25" customHeight="1">
      <c r="A92" s="57">
        <v>167</v>
      </c>
      <c r="B92" s="60" t="s">
        <v>237</v>
      </c>
      <c r="C92" s="146" t="str">
        <f>VLOOKUP($A92,'Caractéristiques des enquêtes'!$A$2:$C$210,3,0)</f>
        <v>EDGT</v>
      </c>
      <c r="D92" s="61">
        <v>2016</v>
      </c>
      <c r="E92" s="169">
        <v>1109802</v>
      </c>
      <c r="F92" s="63">
        <v>85</v>
      </c>
      <c r="G92" s="135" t="s">
        <v>538</v>
      </c>
      <c r="H92" s="101">
        <v>489687</v>
      </c>
      <c r="I92" s="101">
        <v>845670</v>
      </c>
      <c r="J92" s="101">
        <v>658571</v>
      </c>
      <c r="K92" s="101">
        <v>501931</v>
      </c>
      <c r="L92" s="101">
        <v>529656</v>
      </c>
      <c r="M92" s="80">
        <f t="shared" si="3"/>
        <v>1.0250037268704295</v>
      </c>
      <c r="N92" s="102">
        <f t="shared" si="4"/>
        <v>0.4522707654158129</v>
      </c>
      <c r="O92" s="102">
        <f t="shared" si="5"/>
        <v>0.593530573391512</v>
      </c>
      <c r="P92" s="80">
        <f>VLOOKUP(A92,Mobilités!$A$3:$R$209,18,0)/VLOOKUP(A92,Mobilités!$A$3:$M$209,13,0)</f>
        <v>1.3161385363185438</v>
      </c>
      <c r="Q92" s="90"/>
      <c r="S92" s="90"/>
    </row>
    <row r="93" spans="1:19" s="53" customFormat="1" ht="14.25" customHeight="1">
      <c r="A93" s="57">
        <v>86</v>
      </c>
      <c r="B93" s="60" t="s">
        <v>239</v>
      </c>
      <c r="C93" s="146" t="str">
        <f>VLOOKUP($A93,'Caractéristiques des enquêtes'!$A$2:$C$210,3,0)</f>
        <v>EMD</v>
      </c>
      <c r="D93" s="100">
        <v>2005</v>
      </c>
      <c r="E93" s="168">
        <v>206000</v>
      </c>
      <c r="F93" s="63">
        <v>22</v>
      </c>
      <c r="G93" s="135" t="s">
        <v>538</v>
      </c>
      <c r="H93" s="101">
        <v>96522</v>
      </c>
      <c r="I93" s="101">
        <v>162403</v>
      </c>
      <c r="J93" s="101">
        <v>135406</v>
      </c>
      <c r="K93" s="101">
        <v>119961</v>
      </c>
      <c r="L93" s="101">
        <v>125275</v>
      </c>
      <c r="M93" s="80">
        <f t="shared" si="3"/>
        <v>1.242835830173432</v>
      </c>
      <c r="N93" s="102">
        <f t="shared" si="4"/>
        <v>0.5823349514563106</v>
      </c>
      <c r="O93" s="102">
        <f t="shared" si="5"/>
        <v>0.7386624631318387</v>
      </c>
      <c r="P93" s="80">
        <f>VLOOKUP(A93,Mobilités!$A$3:$R$209,18,0)/VLOOKUP(A93,Mobilités!$A$3:$M$209,13,0)</f>
        <v>1.2974308300395256</v>
      </c>
      <c r="Q93" s="90"/>
      <c r="S93" s="90"/>
    </row>
    <row r="94" spans="1:19" s="53" customFormat="1" ht="14.25" customHeight="1">
      <c r="A94" s="57">
        <v>15</v>
      </c>
      <c r="B94" s="60" t="s">
        <v>242</v>
      </c>
      <c r="C94" s="146" t="str">
        <f>VLOOKUP($A94,'Caractéristiques des enquêtes'!$A$2:$C$210,3,0)</f>
        <v>EMD</v>
      </c>
      <c r="D94" s="100">
        <v>1982</v>
      </c>
      <c r="E94" s="168">
        <v>195000</v>
      </c>
      <c r="F94" s="63">
        <v>21</v>
      </c>
      <c r="G94" s="135" t="s">
        <v>538</v>
      </c>
      <c r="H94" s="101">
        <v>69490</v>
      </c>
      <c r="I94" s="101">
        <v>138237</v>
      </c>
      <c r="J94" s="101">
        <v>93696</v>
      </c>
      <c r="K94" s="101">
        <v>63012</v>
      </c>
      <c r="L94" s="101">
        <v>70944</v>
      </c>
      <c r="M94" s="80">
        <f t="shared" si="3"/>
        <v>0.9067779536623974</v>
      </c>
      <c r="N94" s="102">
        <f t="shared" si="4"/>
        <v>0.32313846153846154</v>
      </c>
      <c r="O94" s="102">
        <f t="shared" si="5"/>
        <v>0.4558258642765685</v>
      </c>
      <c r="P94" s="80">
        <f>VLOOKUP(A94,Mobilités!$A$3:$R$209,18,0)/VLOOKUP(A94,Mobilités!$A$3:$M$209,13,0)</f>
        <v>1.3451957295373664</v>
      </c>
      <c r="Q94" s="90"/>
      <c r="S94" s="90"/>
    </row>
    <row r="95" spans="1:19" s="53" customFormat="1" ht="14.25" customHeight="1">
      <c r="A95" s="57">
        <v>80</v>
      </c>
      <c r="B95" s="60" t="s">
        <v>245</v>
      </c>
      <c r="C95" s="146" t="str">
        <f>VLOOKUP($A95,'Caractéristiques des enquêtes'!$A$2:$C$210,3,0)</f>
        <v>EMD</v>
      </c>
      <c r="D95" s="100">
        <v>2004</v>
      </c>
      <c r="E95" s="168">
        <v>200000</v>
      </c>
      <c r="F95" s="63">
        <v>30</v>
      </c>
      <c r="G95" s="135" t="s">
        <v>538</v>
      </c>
      <c r="H95" s="101">
        <v>86503</v>
      </c>
      <c r="I95" s="101">
        <v>149643</v>
      </c>
      <c r="J95" s="101">
        <v>121407</v>
      </c>
      <c r="K95" s="101">
        <v>96470</v>
      </c>
      <c r="L95" s="101">
        <v>99877</v>
      </c>
      <c r="M95" s="80">
        <f t="shared" si="3"/>
        <v>1.1152214374067952</v>
      </c>
      <c r="N95" s="102">
        <f t="shared" si="4"/>
        <v>0.48235</v>
      </c>
      <c r="O95" s="102">
        <f t="shared" si="5"/>
        <v>0.6446676423220599</v>
      </c>
      <c r="P95" s="80">
        <f>VLOOKUP(A95,Mobilités!$A$3:$R$209,18,0)/VLOOKUP(A95,Mobilités!$A$3:$M$209,13,0)</f>
        <v>1.328579264947888</v>
      </c>
      <c r="Q95" s="90"/>
      <c r="S95" s="90"/>
    </row>
    <row r="96" spans="1:19" s="53" customFormat="1" ht="14.25" customHeight="1">
      <c r="A96" s="57">
        <v>2</v>
      </c>
      <c r="B96" s="60" t="s">
        <v>248</v>
      </c>
      <c r="C96" s="146" t="str">
        <f>VLOOKUP($A96,'Caractéristiques des enquêtes'!$A$2:$C$210,3,0)</f>
        <v>EMD</v>
      </c>
      <c r="D96" s="100">
        <v>1976</v>
      </c>
      <c r="E96" s="168">
        <v>1029000</v>
      </c>
      <c r="F96" s="63">
        <v>22</v>
      </c>
      <c r="G96" s="135" t="s">
        <v>538</v>
      </c>
      <c r="H96" s="101">
        <v>371516</v>
      </c>
      <c r="I96" s="101">
        <v>729781</v>
      </c>
      <c r="J96" s="101">
        <v>445520</v>
      </c>
      <c r="K96" s="101">
        <v>312268</v>
      </c>
      <c r="L96" s="101">
        <v>326693</v>
      </c>
      <c r="M96" s="80">
        <f t="shared" si="3"/>
        <v>0.8405236921155482</v>
      </c>
      <c r="N96" s="102">
        <f t="shared" si="4"/>
        <v>0.30346744412050536</v>
      </c>
      <c r="O96" s="102">
        <f t="shared" si="5"/>
        <v>0.42789275138705996</v>
      </c>
      <c r="P96" s="80">
        <f>VLOOKUP(A96,Mobilités!$A$3:$R$209,18,0)/VLOOKUP(A96,Mobilités!$A$3:$M$209,13,0)</f>
        <v>1.318413021363174</v>
      </c>
      <c r="Q96" s="90"/>
      <c r="S96" s="90"/>
    </row>
    <row r="97" spans="1:19" s="53" customFormat="1" ht="14.25" customHeight="1">
      <c r="A97" s="57">
        <v>21</v>
      </c>
      <c r="B97" s="60" t="s">
        <v>251</v>
      </c>
      <c r="C97" s="146" t="str">
        <f>VLOOKUP($A97,'Caractéristiques des enquêtes'!$A$2:$C$210,3,0)</f>
        <v>EMD</v>
      </c>
      <c r="D97" s="100">
        <v>1986</v>
      </c>
      <c r="E97" s="168">
        <v>1088000</v>
      </c>
      <c r="F97" s="63">
        <v>71</v>
      </c>
      <c r="G97" s="135" t="s">
        <v>538</v>
      </c>
      <c r="H97" s="101">
        <v>432826</v>
      </c>
      <c r="I97" s="101">
        <v>831777</v>
      </c>
      <c r="J97" s="101">
        <v>598114</v>
      </c>
      <c r="K97" s="101">
        <v>434170</v>
      </c>
      <c r="L97" s="101">
        <v>452346</v>
      </c>
      <c r="M97" s="80">
        <f t="shared" si="3"/>
        <v>1.003105173903601</v>
      </c>
      <c r="N97" s="102">
        <f t="shared" si="4"/>
        <v>0.3990533088235294</v>
      </c>
      <c r="O97" s="102">
        <f t="shared" si="5"/>
        <v>0.5219788476959569</v>
      </c>
      <c r="P97" s="80">
        <f>VLOOKUP(A97,Mobilités!$A$3:$R$209,18,0)/VLOOKUP(A97,Mobilités!$A$3:$M$209,13,0)</f>
        <v>1.3062913907284768</v>
      </c>
      <c r="Q97" s="90"/>
      <c r="S97" s="90"/>
    </row>
    <row r="98" spans="1:19" s="53" customFormat="1" ht="14.25" customHeight="1">
      <c r="A98" s="57">
        <v>48</v>
      </c>
      <c r="B98" s="60" t="s">
        <v>251</v>
      </c>
      <c r="C98" s="146" t="str">
        <f>VLOOKUP($A98,'Caractéristiques des enquêtes'!$A$2:$C$210,3,0)</f>
        <v>EMD</v>
      </c>
      <c r="D98" s="100">
        <v>1995</v>
      </c>
      <c r="E98" s="168">
        <v>1201000</v>
      </c>
      <c r="F98" s="63">
        <v>99</v>
      </c>
      <c r="G98" s="135" t="s">
        <v>538</v>
      </c>
      <c r="H98" s="101">
        <v>509177</v>
      </c>
      <c r="I98" s="101">
        <v>918783</v>
      </c>
      <c r="J98" s="101">
        <v>723377</v>
      </c>
      <c r="K98" s="101">
        <v>542128</v>
      </c>
      <c r="L98" s="101">
        <v>574228</v>
      </c>
      <c r="M98" s="80">
        <f t="shared" si="3"/>
        <v>1.064714234932057</v>
      </c>
      <c r="N98" s="102">
        <f t="shared" si="4"/>
        <v>0.45139716902581184</v>
      </c>
      <c r="O98" s="102">
        <f t="shared" si="5"/>
        <v>0.5900500988808021</v>
      </c>
      <c r="P98" s="80">
        <f>VLOOKUP(A98,Mobilités!$A$3:$R$209,18,0)/VLOOKUP(A98,Mobilités!$A$3:$M$209,13,0)</f>
        <v>1.288963210702341</v>
      </c>
      <c r="Q98" s="90"/>
      <c r="S98" s="90"/>
    </row>
    <row r="99" spans="1:19" s="53" customFormat="1" ht="14.25" customHeight="1">
      <c r="A99" s="57">
        <v>91</v>
      </c>
      <c r="B99" s="60" t="s">
        <v>251</v>
      </c>
      <c r="C99" s="146" t="str">
        <f>VLOOKUP($A99,'Caractéristiques des enquêtes'!$A$2:$C$210,3,0)</f>
        <v>EMD</v>
      </c>
      <c r="D99" s="100">
        <v>2006</v>
      </c>
      <c r="E99" s="168">
        <v>1243000</v>
      </c>
      <c r="F99" s="63">
        <v>72</v>
      </c>
      <c r="G99" s="135" t="s">
        <v>538</v>
      </c>
      <c r="H99" s="101">
        <v>546763</v>
      </c>
      <c r="I99" s="101">
        <v>955445</v>
      </c>
      <c r="J99" s="101">
        <v>803763</v>
      </c>
      <c r="K99" s="101">
        <v>583579</v>
      </c>
      <c r="L99" s="101">
        <v>623817</v>
      </c>
      <c r="M99" s="80">
        <f t="shared" si="3"/>
        <v>1.0673344758149326</v>
      </c>
      <c r="N99" s="102">
        <f t="shared" si="4"/>
        <v>0.4694923572003218</v>
      </c>
      <c r="O99" s="102">
        <f t="shared" si="5"/>
        <v>0.6107928766177017</v>
      </c>
      <c r="P99" s="80">
        <f>VLOOKUP(A99,Mobilités!$A$3:$R$209,18,0)/VLOOKUP(A99,Mobilités!$A$3:$M$209,13,0)</f>
        <v>1.2886996904024768</v>
      </c>
      <c r="Q99" s="90"/>
      <c r="S99" s="90"/>
    </row>
    <row r="100" spans="1:19" s="53" customFormat="1" ht="14.25" customHeight="1">
      <c r="A100" s="57">
        <v>161</v>
      </c>
      <c r="B100" s="60" t="s">
        <v>489</v>
      </c>
      <c r="C100" s="146" t="str">
        <f>VLOOKUP($A100,'Caractéristiques des enquêtes'!$A$2:$C$210,3,0)</f>
        <v>EDGT</v>
      </c>
      <c r="D100" s="61">
        <v>2015</v>
      </c>
      <c r="E100" s="169">
        <v>1349000</v>
      </c>
      <c r="F100" s="63">
        <v>83</v>
      </c>
      <c r="G100" s="135" t="s">
        <v>538</v>
      </c>
      <c r="H100" s="101">
        <v>619662</v>
      </c>
      <c r="I100" s="101">
        <v>1052854</v>
      </c>
      <c r="J100" s="101">
        <v>841553</v>
      </c>
      <c r="K100" s="101">
        <v>591721</v>
      </c>
      <c r="L100" s="101">
        <v>633356</v>
      </c>
      <c r="M100" s="80">
        <f t="shared" si="3"/>
        <v>0.9549092892576921</v>
      </c>
      <c r="N100" s="102">
        <f t="shared" si="4"/>
        <v>0.4386367679762787</v>
      </c>
      <c r="O100" s="102">
        <f t="shared" si="5"/>
        <v>0.5620161959777898</v>
      </c>
      <c r="P100" s="80">
        <f>VLOOKUP(A100,Mobilités!$A$3:$R$209,18,0)/VLOOKUP(A100,Mobilités!$A$3:$M$209,13,0)</f>
        <v>1.2676950998185117</v>
      </c>
      <c r="Q100" s="90"/>
      <c r="S100" s="90"/>
    </row>
    <row r="101" spans="1:19" s="53" customFormat="1" ht="14.25" customHeight="1">
      <c r="A101" s="57">
        <v>158</v>
      </c>
      <c r="B101" s="60" t="s">
        <v>476</v>
      </c>
      <c r="C101" s="146" t="str">
        <f>VLOOKUP($A101,'Caractéristiques des enquêtes'!$A$2:$C$210,3,0)</f>
        <v>EDGT</v>
      </c>
      <c r="D101" s="61">
        <v>2015</v>
      </c>
      <c r="E101" s="169">
        <v>1541900</v>
      </c>
      <c r="F101" s="63">
        <v>123</v>
      </c>
      <c r="G101" s="135" t="s">
        <v>538</v>
      </c>
      <c r="H101" s="101">
        <v>698324</v>
      </c>
      <c r="I101" s="101">
        <v>1196215</v>
      </c>
      <c r="J101" s="101">
        <v>969511</v>
      </c>
      <c r="K101" s="101">
        <v>700320</v>
      </c>
      <c r="L101" s="101">
        <v>751346</v>
      </c>
      <c r="M101" s="80">
        <f t="shared" si="3"/>
        <v>1.0028582720914647</v>
      </c>
      <c r="N101" s="102">
        <f t="shared" si="4"/>
        <v>0.4541928789156236</v>
      </c>
      <c r="O101" s="102">
        <f t="shared" si="5"/>
        <v>0.585446596138654</v>
      </c>
      <c r="P101" s="80">
        <f>VLOOKUP(A101,Mobilités!$A$3:$R$209,18,0)/VLOOKUP(A101,Mobilités!$A$3:$M$209,13,0)</f>
        <v>1.2727272727272727</v>
      </c>
      <c r="Q101" s="90"/>
      <c r="S101" s="90"/>
    </row>
    <row r="102" spans="1:19" s="53" customFormat="1" ht="14.25" customHeight="1">
      <c r="A102" s="57">
        <v>159</v>
      </c>
      <c r="B102" s="60" t="s">
        <v>477</v>
      </c>
      <c r="C102" s="146" t="str">
        <f>VLOOKUP($A102,'Caractéristiques des enquêtes'!$A$2:$C$210,3,0)</f>
        <v>EDGT</v>
      </c>
      <c r="D102" s="61">
        <v>2015</v>
      </c>
      <c r="E102" s="169">
        <v>750100</v>
      </c>
      <c r="F102" s="63">
        <v>446</v>
      </c>
      <c r="G102" s="135" t="s">
        <v>538</v>
      </c>
      <c r="H102" s="101">
        <v>301277</v>
      </c>
      <c r="I102" s="101">
        <v>558082</v>
      </c>
      <c r="J102" s="101">
        <v>514368</v>
      </c>
      <c r="K102" s="125">
        <v>496300</v>
      </c>
      <c r="L102" s="125">
        <v>496300</v>
      </c>
      <c r="M102" s="80">
        <f t="shared" si="3"/>
        <v>1.6473212359390195</v>
      </c>
      <c r="N102" s="102">
        <f t="shared" si="4"/>
        <v>0.6616451139848021</v>
      </c>
      <c r="O102" s="102">
        <f t="shared" si="5"/>
        <v>0.8892958382459926</v>
      </c>
      <c r="P102" s="80">
        <f>VLOOKUP(A102,Mobilités!$A$3:$R$209,18,0)/VLOOKUP(A102,Mobilités!$A$3:$M$209,13,0)</f>
        <v>1.2551076753175043</v>
      </c>
      <c r="Q102" s="90"/>
      <c r="S102" s="90"/>
    </row>
    <row r="103" spans="1:19" s="53" customFormat="1" ht="14.25" customHeight="1">
      <c r="A103" s="57">
        <v>160</v>
      </c>
      <c r="B103" s="60" t="s">
        <v>478</v>
      </c>
      <c r="C103" s="146" t="str">
        <f>VLOOKUP($A103,'Caractéristiques des enquêtes'!$A$2:$C$210,3,0)</f>
        <v>EDGT</v>
      </c>
      <c r="D103" s="61">
        <v>2015</v>
      </c>
      <c r="E103" s="169">
        <v>2292000</v>
      </c>
      <c r="F103" s="63">
        <v>569</v>
      </c>
      <c r="G103" s="135" t="s">
        <v>538</v>
      </c>
      <c r="H103" s="101">
        <v>999601</v>
      </c>
      <c r="I103" s="101">
        <v>1754297</v>
      </c>
      <c r="J103" s="101">
        <v>1483879</v>
      </c>
      <c r="K103" s="125">
        <v>1247648</v>
      </c>
      <c r="L103" s="125">
        <v>1247648</v>
      </c>
      <c r="M103" s="80">
        <f t="shared" si="3"/>
        <v>1.248146010258093</v>
      </c>
      <c r="N103" s="102">
        <f t="shared" si="4"/>
        <v>0.544349040139616</v>
      </c>
      <c r="O103" s="102">
        <f t="shared" si="5"/>
        <v>0.7111954247199875</v>
      </c>
      <c r="P103" s="80">
        <f>VLOOKUP(A103,Mobilités!$A$3:$R$209,18,0)/VLOOKUP(A103,Mobilités!$A$3:$M$209,13,0)</f>
        <v>1.2651894210150108</v>
      </c>
      <c r="Q103" s="90"/>
      <c r="S103" s="90"/>
    </row>
    <row r="104" spans="1:19" s="53" customFormat="1" ht="14.25" customHeight="1">
      <c r="A104" s="57">
        <v>3</v>
      </c>
      <c r="B104" s="60" t="s">
        <v>255</v>
      </c>
      <c r="C104" s="146" t="str">
        <f>VLOOKUP($A104,'Caractéristiques des enquêtes'!$A$2:$C$210,3,0)</f>
        <v>EMD</v>
      </c>
      <c r="D104" s="100">
        <v>1976</v>
      </c>
      <c r="E104" s="168">
        <v>930000</v>
      </c>
      <c r="F104" s="63">
        <v>7</v>
      </c>
      <c r="G104" s="135" t="s">
        <v>538</v>
      </c>
      <c r="H104" s="101">
        <v>327307</v>
      </c>
      <c r="I104" s="101">
        <v>668673</v>
      </c>
      <c r="J104" s="101">
        <v>327076</v>
      </c>
      <c r="K104" s="101">
        <v>230744</v>
      </c>
      <c r="L104" s="101">
        <v>243929</v>
      </c>
      <c r="M104" s="80">
        <f t="shared" si="3"/>
        <v>0.7049772843232806</v>
      </c>
      <c r="N104" s="102">
        <f t="shared" si="4"/>
        <v>0.24811182795698924</v>
      </c>
      <c r="O104" s="102">
        <f t="shared" si="5"/>
        <v>0.3450774892959638</v>
      </c>
      <c r="P104" s="80">
        <f>VLOOKUP(A104,Mobilités!$A$3:$R$209,18,0)/VLOOKUP(A104,Mobilités!$A$3:$M$209,13,0)</f>
        <v>1.4273072060682679</v>
      </c>
      <c r="Q104" s="90"/>
      <c r="S104" s="90"/>
    </row>
    <row r="105" spans="1:19" s="53" customFormat="1" ht="14.25" customHeight="1">
      <c r="A105" s="57">
        <v>25</v>
      </c>
      <c r="B105" s="60" t="s">
        <v>258</v>
      </c>
      <c r="C105" s="146" t="str">
        <f>VLOOKUP($A105,'Caractéristiques des enquêtes'!$A$2:$C$210,3,0)</f>
        <v>EMD</v>
      </c>
      <c r="D105" s="100">
        <v>1988</v>
      </c>
      <c r="E105" s="168">
        <v>1137000</v>
      </c>
      <c r="F105" s="63">
        <v>24</v>
      </c>
      <c r="G105" s="135" t="s">
        <v>538</v>
      </c>
      <c r="H105" s="101">
        <v>434525</v>
      </c>
      <c r="I105" s="101">
        <v>880746</v>
      </c>
      <c r="J105" s="101">
        <v>579471</v>
      </c>
      <c r="K105" s="101">
        <v>424722</v>
      </c>
      <c r="L105" s="101" t="s">
        <v>314</v>
      </c>
      <c r="M105" s="80">
        <f t="shared" si="3"/>
        <v>0.9774397330418273</v>
      </c>
      <c r="N105" s="102">
        <f t="shared" si="4"/>
        <v>0.3735461741424802</v>
      </c>
      <c r="O105" s="102">
        <f t="shared" si="5"/>
        <v>0.4822298369791064</v>
      </c>
      <c r="P105" s="80">
        <f>VLOOKUP(A105,Mobilités!$A$3:$R$209,18,0)/VLOOKUP(A105,Mobilités!$A$3:$M$209,13,0)</f>
        <v>1.3401109057301293</v>
      </c>
      <c r="Q105" s="90"/>
      <c r="S105" s="90"/>
    </row>
    <row r="106" spans="1:19" s="53" customFormat="1" ht="14.25" customHeight="1">
      <c r="A106" s="57">
        <v>56</v>
      </c>
      <c r="B106" s="60" t="s">
        <v>260</v>
      </c>
      <c r="C106" s="146" t="str">
        <f>VLOOKUP($A106,'Caractéristiques des enquêtes'!$A$2:$C$210,3,0)</f>
        <v>EMD</v>
      </c>
      <c r="D106" s="100">
        <v>1997</v>
      </c>
      <c r="E106" s="168">
        <v>1068000</v>
      </c>
      <c r="F106" s="63">
        <v>24</v>
      </c>
      <c r="G106" s="135" t="s">
        <v>538</v>
      </c>
      <c r="H106" s="101">
        <v>465072</v>
      </c>
      <c r="I106" s="101">
        <v>836415</v>
      </c>
      <c r="J106" s="101">
        <v>632180</v>
      </c>
      <c r="K106" s="101">
        <v>470364</v>
      </c>
      <c r="L106" s="101">
        <v>490288</v>
      </c>
      <c r="M106" s="80">
        <f t="shared" si="3"/>
        <v>1.0113788832696873</v>
      </c>
      <c r="N106" s="102">
        <f t="shared" si="4"/>
        <v>0.44041573033707865</v>
      </c>
      <c r="O106" s="102">
        <f t="shared" si="5"/>
        <v>0.5623572030630728</v>
      </c>
      <c r="P106" s="80">
        <f>VLOOKUP(A106,Mobilités!$A$3:$R$209,18,0)/VLOOKUP(A106,Mobilités!$A$3:$M$209,13,0)</f>
        <v>1.312638580931264</v>
      </c>
      <c r="Q106" s="90"/>
      <c r="S106" s="90"/>
    </row>
    <row r="107" spans="1:19" s="53" customFormat="1" ht="14.25" customHeight="1">
      <c r="A107" s="57">
        <v>111</v>
      </c>
      <c r="B107" s="60" t="s">
        <v>260</v>
      </c>
      <c r="C107" s="146" t="str">
        <f>VLOOKUP($A107,'Caractéristiques des enquêtes'!$A$2:$C$210,3,0)</f>
        <v>EDGT</v>
      </c>
      <c r="D107" s="100">
        <v>2009</v>
      </c>
      <c r="E107" s="168">
        <v>1177000</v>
      </c>
      <c r="F107" s="63">
        <v>24</v>
      </c>
      <c r="G107" s="135" t="s">
        <v>538</v>
      </c>
      <c r="H107" s="101">
        <v>522706</v>
      </c>
      <c r="I107" s="101">
        <v>906656</v>
      </c>
      <c r="J107" s="101">
        <v>703599</v>
      </c>
      <c r="K107" s="101">
        <v>539095</v>
      </c>
      <c r="L107" s="101">
        <v>568860</v>
      </c>
      <c r="M107" s="80">
        <f t="shared" si="3"/>
        <v>1.0313541455426185</v>
      </c>
      <c r="N107" s="102">
        <f t="shared" si="4"/>
        <v>0.4580246389124894</v>
      </c>
      <c r="O107" s="102">
        <f t="shared" si="5"/>
        <v>0.5945970687890446</v>
      </c>
      <c r="P107" s="80">
        <f>VLOOKUP(A107,Mobilités!$A$3:$R$209,18,0)/VLOOKUP(A107,Mobilités!$A$3:$M$209,13,0)</f>
        <v>1.3174585235748837</v>
      </c>
      <c r="Q107" s="90"/>
      <c r="S107" s="90"/>
    </row>
    <row r="108" spans="1:19" s="53" customFormat="1" ht="14.25" customHeight="1">
      <c r="A108" s="57">
        <v>110</v>
      </c>
      <c r="B108" s="60" t="s">
        <v>261</v>
      </c>
      <c r="C108" s="146" t="str">
        <f>VLOOKUP($A108,'Caractéristiques des enquêtes'!$A$2:$C$210,3,0)</f>
        <v>EDGT</v>
      </c>
      <c r="D108" s="100">
        <v>2009</v>
      </c>
      <c r="E108" s="168">
        <v>1855000</v>
      </c>
      <c r="F108" s="63">
        <v>106</v>
      </c>
      <c r="G108" s="135" t="s">
        <v>538</v>
      </c>
      <c r="H108" s="101">
        <v>818705</v>
      </c>
      <c r="I108" s="101">
        <v>1434018</v>
      </c>
      <c r="J108" s="101">
        <v>1160649</v>
      </c>
      <c r="K108" s="101">
        <v>934479</v>
      </c>
      <c r="L108" s="101">
        <v>991699</v>
      </c>
      <c r="M108" s="80">
        <f t="shared" si="3"/>
        <v>1.1414111309934591</v>
      </c>
      <c r="N108" s="102">
        <f t="shared" si="4"/>
        <v>0.5037622641509434</v>
      </c>
      <c r="O108" s="102">
        <f t="shared" si="5"/>
        <v>0.6516508160985427</v>
      </c>
      <c r="P108" s="80">
        <f>VLOOKUP(A108,Mobilités!$A$3:$R$209,18,0)/VLOOKUP(A108,Mobilités!$A$3:$M$209,13,0)</f>
        <v>1.3106535935171506</v>
      </c>
      <c r="Q108" s="90"/>
      <c r="S108" s="90"/>
    </row>
    <row r="109" spans="1:19" s="53" customFormat="1" ht="14.25" customHeight="1">
      <c r="A109" s="57">
        <v>202</v>
      </c>
      <c r="B109" s="162" t="s">
        <v>594</v>
      </c>
      <c r="C109" s="163" t="s">
        <v>583</v>
      </c>
      <c r="D109" s="164">
        <v>2020</v>
      </c>
      <c r="E109" s="192">
        <v>2155700</v>
      </c>
      <c r="F109" s="176">
        <v>195</v>
      </c>
      <c r="G109" s="190" t="s">
        <v>538</v>
      </c>
      <c r="H109" s="101">
        <v>972693</v>
      </c>
      <c r="I109" s="101">
        <v>1684787</v>
      </c>
      <c r="J109" s="101">
        <v>1399555</v>
      </c>
      <c r="K109" s="101">
        <v>1111381</v>
      </c>
      <c r="L109" s="101">
        <v>1163002</v>
      </c>
      <c r="M109" s="80">
        <f>K109/H109</f>
        <v>1.142581472263088</v>
      </c>
      <c r="N109" s="102">
        <f>K109/E109</f>
        <v>0.5155545762397366</v>
      </c>
      <c r="O109" s="102">
        <f>K109/I109</f>
        <v>0.6596566806367808</v>
      </c>
      <c r="P109" s="80">
        <f>VLOOKUP(A109,Mobilités!$A$3:$R$209,18,0)/VLOOKUP(A109,Mobilités!$A$3:$M$209,13,0)</f>
        <v>1.2691383710400468</v>
      </c>
      <c r="Q109" s="90"/>
      <c r="S109" s="90"/>
    </row>
    <row r="110" spans="1:19" s="53" customFormat="1" ht="14.25" customHeight="1">
      <c r="A110" s="57">
        <v>81</v>
      </c>
      <c r="B110" s="60" t="s">
        <v>263</v>
      </c>
      <c r="C110" s="146" t="str">
        <f>VLOOKUP($A110,'Caractéristiques des enquêtes'!$A$2:$C$210,3,0)</f>
        <v>EMD</v>
      </c>
      <c r="D110" s="100">
        <v>2004</v>
      </c>
      <c r="E110" s="168">
        <v>125000</v>
      </c>
      <c r="F110" s="63">
        <v>36</v>
      </c>
      <c r="G110" s="135" t="s">
        <v>538</v>
      </c>
      <c r="H110" s="101">
        <v>47933</v>
      </c>
      <c r="I110" s="101">
        <v>89606</v>
      </c>
      <c r="J110" s="101">
        <v>63113</v>
      </c>
      <c r="K110" s="101">
        <v>52598</v>
      </c>
      <c r="L110" s="101">
        <v>54174</v>
      </c>
      <c r="M110" s="80">
        <f t="shared" si="3"/>
        <v>1.0973233471720945</v>
      </c>
      <c r="N110" s="102">
        <f t="shared" si="4"/>
        <v>0.420784</v>
      </c>
      <c r="O110" s="102">
        <f t="shared" si="5"/>
        <v>0.5869919425038502</v>
      </c>
      <c r="P110" s="80">
        <f>VLOOKUP(A110,Mobilités!$A$3:$R$209,18,0)/VLOOKUP(A110,Mobilités!$A$3:$M$209,13,0)</f>
        <v>1.4651026392961877</v>
      </c>
      <c r="Q110" s="90"/>
      <c r="S110" s="90"/>
    </row>
    <row r="111" spans="1:19" s="53" customFormat="1" ht="14.25" customHeight="1">
      <c r="A111" s="57">
        <v>45</v>
      </c>
      <c r="B111" s="60" t="s">
        <v>266</v>
      </c>
      <c r="C111" s="146" t="str">
        <f>VLOOKUP($A111,'Caractéristiques des enquêtes'!$A$2:$C$210,3,0)</f>
        <v>EMD</v>
      </c>
      <c r="D111" s="100">
        <v>1992</v>
      </c>
      <c r="E111" s="168">
        <v>177000</v>
      </c>
      <c r="F111" s="63">
        <v>18</v>
      </c>
      <c r="G111" s="135" t="s">
        <v>538</v>
      </c>
      <c r="H111" s="101">
        <v>74399</v>
      </c>
      <c r="I111" s="101">
        <v>135757</v>
      </c>
      <c r="J111" s="101">
        <v>101939</v>
      </c>
      <c r="K111" s="101">
        <v>75242</v>
      </c>
      <c r="L111" s="101" t="s">
        <v>314</v>
      </c>
      <c r="M111" s="80">
        <f t="shared" si="3"/>
        <v>1.011330797456955</v>
      </c>
      <c r="N111" s="102">
        <f t="shared" si="4"/>
        <v>0.42509604519774014</v>
      </c>
      <c r="O111" s="102">
        <f t="shared" si="5"/>
        <v>0.5542402970012597</v>
      </c>
      <c r="P111" s="80">
        <f>VLOOKUP(A111,Mobilités!$A$3:$R$209,18,0)/VLOOKUP(A111,Mobilités!$A$3:$M$209,13,0)</f>
        <v>1.3175157013258898</v>
      </c>
      <c r="Q111" s="90"/>
      <c r="S111" s="90"/>
    </row>
    <row r="112" spans="1:19" s="53" customFormat="1" ht="14.25" customHeight="1">
      <c r="A112" s="57">
        <v>184</v>
      </c>
      <c r="B112" s="60" t="s">
        <v>530</v>
      </c>
      <c r="C112" s="146" t="str">
        <f>VLOOKUP($A112,'Caractéristiques des enquêtes'!$A$2:$C$210,3,0)</f>
        <v>EDGT</v>
      </c>
      <c r="D112" s="61">
        <v>2017</v>
      </c>
      <c r="E112" s="169">
        <v>212300</v>
      </c>
      <c r="F112" s="67">
        <v>44</v>
      </c>
      <c r="G112" s="135" t="s">
        <v>538</v>
      </c>
      <c r="H112" s="101">
        <v>100471</v>
      </c>
      <c r="I112" s="101">
        <v>169896</v>
      </c>
      <c r="J112" s="101">
        <v>139929</v>
      </c>
      <c r="K112" s="101"/>
      <c r="L112" s="101">
        <v>118470</v>
      </c>
      <c r="M112" s="80">
        <f t="shared" si="3"/>
        <v>0</v>
      </c>
      <c r="N112" s="102">
        <f t="shared" si="4"/>
        <v>0</v>
      </c>
      <c r="O112" s="102">
        <f t="shared" si="5"/>
        <v>0</v>
      </c>
      <c r="P112" s="80">
        <f>VLOOKUP(A112,Mobilités!$A$3:$R$209,18,0)/VLOOKUP(A112,Mobilités!$A$3:$M$209,13,0)</f>
        <v>1.2776596644238551</v>
      </c>
      <c r="Q112" s="90"/>
      <c r="S112" s="90"/>
    </row>
    <row r="113" spans="1:19" s="53" customFormat="1" ht="14.25" customHeight="1">
      <c r="A113" s="57">
        <v>185</v>
      </c>
      <c r="B113" s="60" t="s">
        <v>531</v>
      </c>
      <c r="C113" s="146" t="str">
        <f>VLOOKUP($A113,'Caractéristiques des enquêtes'!$A$2:$C$210,3,0)</f>
        <v>EDGT</v>
      </c>
      <c r="D113" s="61">
        <v>2017</v>
      </c>
      <c r="E113" s="169">
        <v>161400</v>
      </c>
      <c r="F113" s="67">
        <v>133</v>
      </c>
      <c r="G113" s="135" t="s">
        <v>538</v>
      </c>
      <c r="H113" s="101">
        <v>66818</v>
      </c>
      <c r="I113" s="101">
        <v>125369</v>
      </c>
      <c r="J113" s="101">
        <v>111625</v>
      </c>
      <c r="K113" s="125">
        <v>106268</v>
      </c>
      <c r="L113" s="125">
        <v>106268</v>
      </c>
      <c r="M113" s="80">
        <f t="shared" si="3"/>
        <v>1.5904097698225028</v>
      </c>
      <c r="N113" s="102">
        <f t="shared" si="4"/>
        <v>0.6584138785625775</v>
      </c>
      <c r="O113" s="102">
        <f t="shared" si="5"/>
        <v>0.8476417615199929</v>
      </c>
      <c r="P113" s="80">
        <f>VLOOKUP(A113,Mobilités!$A$3:$R$209,18,0)/VLOOKUP(A113,Mobilités!$A$3:$M$209,13,0)</f>
        <v>1.294024711966971</v>
      </c>
      <c r="Q113" s="90"/>
      <c r="S113" s="90"/>
    </row>
    <row r="114" spans="1:19" s="53" customFormat="1" ht="14.25" customHeight="1">
      <c r="A114" s="57">
        <v>186</v>
      </c>
      <c r="B114" s="60" t="s">
        <v>532</v>
      </c>
      <c r="C114" s="146" t="str">
        <f>VLOOKUP($A114,'Caractéristiques des enquêtes'!$A$2:$C$210,3,0)</f>
        <v>EDGT</v>
      </c>
      <c r="D114" s="61">
        <v>2017</v>
      </c>
      <c r="E114" s="169">
        <v>373700</v>
      </c>
      <c r="F114" s="67">
        <v>177</v>
      </c>
      <c r="G114" s="135" t="s">
        <v>538</v>
      </c>
      <c r="H114" s="101">
        <v>167289</v>
      </c>
      <c r="I114" s="101">
        <v>295264</v>
      </c>
      <c r="J114" s="101">
        <v>251554</v>
      </c>
      <c r="K114" s="125">
        <v>224742</v>
      </c>
      <c r="L114" s="125">
        <v>224742</v>
      </c>
      <c r="M114" s="80">
        <f t="shared" si="3"/>
        <v>1.343435611426932</v>
      </c>
      <c r="N114" s="102">
        <f t="shared" si="4"/>
        <v>0.6013968423869414</v>
      </c>
      <c r="O114" s="102">
        <f t="shared" si="5"/>
        <v>0.7611561179148152</v>
      </c>
      <c r="P114" s="80">
        <f>VLOOKUP(A114,Mobilités!$A$3:$R$209,18,0)/VLOOKUP(A114,Mobilités!$A$3:$M$209,13,0)</f>
        <v>1.28551774436838</v>
      </c>
      <c r="Q114" s="90"/>
      <c r="S114" s="90"/>
    </row>
    <row r="115" spans="1:19" s="53" customFormat="1" ht="14.25" customHeight="1">
      <c r="A115" s="57">
        <v>78</v>
      </c>
      <c r="B115" s="60" t="s">
        <v>269</v>
      </c>
      <c r="C115" s="146" t="str">
        <f>VLOOKUP($A115,'Caractéristiques des enquêtes'!$A$2:$C$210,3,0)</f>
        <v>EMD</v>
      </c>
      <c r="D115" s="100">
        <v>2003</v>
      </c>
      <c r="E115" s="168">
        <v>445000</v>
      </c>
      <c r="F115" s="63">
        <v>48</v>
      </c>
      <c r="G115" s="135" t="s">
        <v>538</v>
      </c>
      <c r="H115" s="101">
        <v>205557</v>
      </c>
      <c r="I115" s="101">
        <v>345838</v>
      </c>
      <c r="J115" s="101">
        <v>301450</v>
      </c>
      <c r="K115" s="101">
        <v>241892</v>
      </c>
      <c r="L115" s="101">
        <v>253941</v>
      </c>
      <c r="M115" s="80">
        <f t="shared" si="3"/>
        <v>1.1767636227421105</v>
      </c>
      <c r="N115" s="102">
        <f t="shared" si="4"/>
        <v>0.5435775280898877</v>
      </c>
      <c r="O115" s="102">
        <f t="shared" si="5"/>
        <v>0.6994373087977608</v>
      </c>
      <c r="P115" s="80">
        <f>VLOOKUP(A115,Mobilités!$A$3:$R$209,18,0)/VLOOKUP(A115,Mobilités!$A$3:$M$209,13,0)</f>
        <v>1.2864464692482915</v>
      </c>
      <c r="Q115" s="90"/>
      <c r="S115" s="90"/>
    </row>
    <row r="116" spans="1:19" s="53" customFormat="1" ht="14.25" customHeight="1">
      <c r="A116" s="57">
        <v>142</v>
      </c>
      <c r="B116" s="60" t="s">
        <v>272</v>
      </c>
      <c r="C116" s="146" t="str">
        <f>VLOOKUP($A116,'Caractéristiques des enquêtes'!$A$2:$C$210,3,0)</f>
        <v>EDGT</v>
      </c>
      <c r="D116" s="61">
        <v>2014</v>
      </c>
      <c r="E116" s="169">
        <v>483400</v>
      </c>
      <c r="F116" s="169">
        <v>48</v>
      </c>
      <c r="G116" s="135" t="s">
        <v>538</v>
      </c>
      <c r="H116" s="101">
        <v>233736</v>
      </c>
      <c r="I116" s="101">
        <v>387722</v>
      </c>
      <c r="J116" s="101">
        <v>329246</v>
      </c>
      <c r="K116" s="101">
        <v>251420</v>
      </c>
      <c r="L116" s="101">
        <v>266383</v>
      </c>
      <c r="M116" s="80">
        <f t="shared" si="3"/>
        <v>1.0756580073245028</v>
      </c>
      <c r="N116" s="102">
        <f t="shared" si="4"/>
        <v>0.5201075713694663</v>
      </c>
      <c r="O116" s="102">
        <f t="shared" si="5"/>
        <v>0.6484543048885542</v>
      </c>
      <c r="P116" s="80">
        <f>VLOOKUP(A116,Mobilités!$A$3:$R$209,18,0)/VLOOKUP(A116,Mobilités!$A$3:$M$209,13,0)</f>
        <v>1.2786783042394014</v>
      </c>
      <c r="Q116" s="90"/>
      <c r="S116" s="90"/>
    </row>
    <row r="117" spans="1:19" s="53" customFormat="1" ht="14.25" customHeight="1">
      <c r="A117" s="57">
        <v>139</v>
      </c>
      <c r="B117" s="60" t="s">
        <v>273</v>
      </c>
      <c r="C117" s="146" t="str">
        <f>VLOOKUP($A117,'Caractéristiques des enquêtes'!$A$2:$C$210,3,0)</f>
        <v>EDGT</v>
      </c>
      <c r="D117" s="61">
        <v>2014</v>
      </c>
      <c r="E117" s="169">
        <v>698000</v>
      </c>
      <c r="F117" s="63">
        <v>132</v>
      </c>
      <c r="G117" s="135" t="s">
        <v>538</v>
      </c>
      <c r="H117" s="101">
        <v>326536</v>
      </c>
      <c r="I117" s="101">
        <v>554269</v>
      </c>
      <c r="J117" s="101">
        <v>472999</v>
      </c>
      <c r="K117" s="101">
        <v>375336</v>
      </c>
      <c r="L117" s="101">
        <v>396438</v>
      </c>
      <c r="M117" s="80">
        <f t="shared" si="3"/>
        <v>1.1494475341156871</v>
      </c>
      <c r="N117" s="102">
        <f t="shared" si="4"/>
        <v>0.537730659025788</v>
      </c>
      <c r="O117" s="102">
        <f t="shared" si="5"/>
        <v>0.6771729972269782</v>
      </c>
      <c r="P117" s="80">
        <f>VLOOKUP(A117,Mobilités!$A$3:$R$209,18,0)/VLOOKUP(A117,Mobilités!$A$3:$M$209,13,0)</f>
        <v>1.2784000381909428</v>
      </c>
      <c r="Q117" s="90"/>
      <c r="S117" s="90"/>
    </row>
    <row r="118" spans="1:19" s="53" customFormat="1" ht="14.25" customHeight="1">
      <c r="A118" s="57">
        <v>140</v>
      </c>
      <c r="B118" s="60" t="s">
        <v>275</v>
      </c>
      <c r="C118" s="146" t="str">
        <f>VLOOKUP($A118,'Caractéristiques des enquêtes'!$A$2:$C$210,3,0)</f>
        <v>EDGT</v>
      </c>
      <c r="D118" s="61">
        <v>2014</v>
      </c>
      <c r="E118" s="169">
        <v>48000</v>
      </c>
      <c r="F118" s="63">
        <v>58</v>
      </c>
      <c r="G118" s="135" t="s">
        <v>538</v>
      </c>
      <c r="H118" s="101">
        <v>21355</v>
      </c>
      <c r="I118" s="101">
        <v>37310</v>
      </c>
      <c r="J118" s="101">
        <v>33040</v>
      </c>
      <c r="K118" s="103">
        <v>28116</v>
      </c>
      <c r="L118" s="103">
        <v>28116</v>
      </c>
      <c r="M118" s="80">
        <f t="shared" si="3"/>
        <v>1.3166003277920861</v>
      </c>
      <c r="N118" s="102">
        <f t="shared" si="4"/>
        <v>0.58575</v>
      </c>
      <c r="O118" s="102">
        <f t="shared" si="5"/>
        <v>0.7535781291878852</v>
      </c>
      <c r="P118" s="80">
        <f>VLOOKUP(A118,Mobilités!$A$3:$R$209,18,0)/VLOOKUP(A118,Mobilités!$A$3:$M$209,13,0)</f>
        <v>1.2348993288590604</v>
      </c>
      <c r="Q118" s="90"/>
      <c r="S118" s="90"/>
    </row>
    <row r="119" spans="1:19" s="53" customFormat="1" ht="14.25" customHeight="1">
      <c r="A119" s="57">
        <v>141</v>
      </c>
      <c r="B119" s="60" t="s">
        <v>277</v>
      </c>
      <c r="C119" s="146" t="str">
        <f>VLOOKUP($A119,'Caractéristiques des enquêtes'!$A$2:$C$210,3,0)</f>
        <v>EDGT</v>
      </c>
      <c r="D119" s="61">
        <v>2014</v>
      </c>
      <c r="E119" s="169">
        <v>746000</v>
      </c>
      <c r="F119" s="63">
        <v>190</v>
      </c>
      <c r="G119" s="135" t="s">
        <v>538</v>
      </c>
      <c r="H119" s="101">
        <v>347891</v>
      </c>
      <c r="I119" s="101">
        <v>591579</v>
      </c>
      <c r="J119" s="101">
        <v>506039</v>
      </c>
      <c r="K119" s="103">
        <v>424555</v>
      </c>
      <c r="L119" s="103">
        <v>424555</v>
      </c>
      <c r="M119" s="80">
        <f t="shared" si="3"/>
        <v>1.2203678738455437</v>
      </c>
      <c r="N119" s="102">
        <f t="shared" si="4"/>
        <v>0.5691085790884719</v>
      </c>
      <c r="O119" s="102">
        <f t="shared" si="5"/>
        <v>0.7176640820583556</v>
      </c>
      <c r="P119" s="80">
        <f>VLOOKUP(A119,Mobilités!$A$3:$R$209,18,0)/VLOOKUP(A119,Mobilités!$A$3:$M$209,13,0)</f>
        <v>1.2758332882988368</v>
      </c>
      <c r="Q119" s="90"/>
      <c r="S119" s="90"/>
    </row>
    <row r="120" spans="1:19" s="53" customFormat="1" ht="14.25" customHeight="1">
      <c r="A120" s="57">
        <v>32</v>
      </c>
      <c r="B120" s="60" t="s">
        <v>279</v>
      </c>
      <c r="C120" s="146" t="str">
        <f>VLOOKUP($A120,'Caractéristiques des enquêtes'!$A$2:$C$210,3,0)</f>
        <v>EMD</v>
      </c>
      <c r="D120" s="100">
        <v>1990</v>
      </c>
      <c r="E120" s="168">
        <v>214000</v>
      </c>
      <c r="F120" s="63">
        <v>16</v>
      </c>
      <c r="G120" s="135" t="s">
        <v>538</v>
      </c>
      <c r="H120" s="101">
        <v>84444</v>
      </c>
      <c r="I120" s="101">
        <v>161033</v>
      </c>
      <c r="J120" s="101">
        <v>117698</v>
      </c>
      <c r="K120" s="101">
        <v>89505</v>
      </c>
      <c r="L120" s="101" t="s">
        <v>314</v>
      </c>
      <c r="M120" s="80">
        <f t="shared" si="3"/>
        <v>1.0599332101747905</v>
      </c>
      <c r="N120" s="102">
        <f t="shared" si="4"/>
        <v>0.41824766355140186</v>
      </c>
      <c r="O120" s="102">
        <f t="shared" si="5"/>
        <v>0.555817751640968</v>
      </c>
      <c r="P120" s="80">
        <f>VLOOKUP(A120,Mobilités!$A$3:$R$209,18,0)/VLOOKUP(A120,Mobilités!$A$3:$M$209,13,0)</f>
        <v>1.3054794520547945</v>
      </c>
      <c r="Q120" s="90"/>
      <c r="S120" s="90"/>
    </row>
    <row r="121" spans="1:19" s="53" customFormat="1" ht="14.25" customHeight="1">
      <c r="A121" s="57">
        <v>112</v>
      </c>
      <c r="B121" s="60" t="s">
        <v>279</v>
      </c>
      <c r="C121" s="146" t="str">
        <f>VLOOKUP($A121,'Caractéristiques des enquêtes'!$A$2:$C$210,3,0)</f>
        <v>EMD</v>
      </c>
      <c r="D121" s="100">
        <v>2009</v>
      </c>
      <c r="E121" s="168">
        <v>236000</v>
      </c>
      <c r="F121" s="63">
        <v>24</v>
      </c>
      <c r="G121" s="135" t="s">
        <v>538</v>
      </c>
      <c r="H121" s="101">
        <v>102742</v>
      </c>
      <c r="I121" s="101">
        <v>178381</v>
      </c>
      <c r="J121" s="101">
        <v>140354</v>
      </c>
      <c r="K121" s="101">
        <v>114410</v>
      </c>
      <c r="L121" s="101">
        <v>119328</v>
      </c>
      <c r="M121" s="80">
        <f t="shared" si="3"/>
        <v>1.1135660197387631</v>
      </c>
      <c r="N121" s="102">
        <f t="shared" si="4"/>
        <v>0.4847881355932203</v>
      </c>
      <c r="O121" s="102">
        <f t="shared" si="5"/>
        <v>0.6413799675974459</v>
      </c>
      <c r="P121" s="80">
        <f>VLOOKUP(A121,Mobilités!$A$3:$R$209,18,0)/VLOOKUP(A121,Mobilités!$A$3:$M$209,13,0)</f>
        <v>1.280883316050865</v>
      </c>
      <c r="Q121" s="90"/>
      <c r="S121" s="90"/>
    </row>
    <row r="122" spans="1:19" s="53" customFormat="1" ht="14.25" customHeight="1">
      <c r="A122" s="57">
        <v>4</v>
      </c>
      <c r="B122" s="60" t="s">
        <v>284</v>
      </c>
      <c r="C122" s="146" t="str">
        <f>VLOOKUP($A122,'Caractéristiques des enquêtes'!$A$2:$C$210,3,0)</f>
        <v>EMD</v>
      </c>
      <c r="D122" s="100">
        <v>1976</v>
      </c>
      <c r="E122" s="168">
        <v>230000</v>
      </c>
      <c r="F122" s="63">
        <v>21</v>
      </c>
      <c r="G122" s="135" t="s">
        <v>538</v>
      </c>
      <c r="H122" s="101">
        <v>89889</v>
      </c>
      <c r="I122" s="101">
        <v>184806</v>
      </c>
      <c r="J122" s="101">
        <v>86235</v>
      </c>
      <c r="K122" s="101">
        <v>71284</v>
      </c>
      <c r="L122" s="101">
        <v>77905</v>
      </c>
      <c r="M122" s="80">
        <f t="shared" si="3"/>
        <v>0.7930225055346037</v>
      </c>
      <c r="N122" s="102">
        <f t="shared" si="4"/>
        <v>0.3099304347826087</v>
      </c>
      <c r="O122" s="102">
        <f t="shared" si="5"/>
        <v>0.3857234072486824</v>
      </c>
      <c r="P122" s="80">
        <f>VLOOKUP(A122,Mobilités!$A$3:$R$209,18,0)/VLOOKUP(A122,Mobilités!$A$3:$M$209,13,0)</f>
        <v>1.3444180522565319</v>
      </c>
      <c r="Q122" s="90"/>
      <c r="S122" s="90"/>
    </row>
    <row r="123" spans="1:19" s="53" customFormat="1" ht="14.25" customHeight="1">
      <c r="A123" s="57">
        <v>38</v>
      </c>
      <c r="B123" s="60" t="s">
        <v>284</v>
      </c>
      <c r="C123" s="146" t="str">
        <f>VLOOKUP($A123,'Caractéristiques des enquêtes'!$A$2:$C$210,3,0)</f>
        <v>EMD</v>
      </c>
      <c r="D123" s="100">
        <v>1991</v>
      </c>
      <c r="E123" s="168">
        <v>295000</v>
      </c>
      <c r="F123" s="63">
        <v>30</v>
      </c>
      <c r="G123" s="135" t="s">
        <v>538</v>
      </c>
      <c r="H123" s="101">
        <v>125130</v>
      </c>
      <c r="I123" s="101">
        <v>229144</v>
      </c>
      <c r="J123" s="101">
        <v>169824</v>
      </c>
      <c r="K123" s="101">
        <v>119826</v>
      </c>
      <c r="L123" s="101" t="s">
        <v>314</v>
      </c>
      <c r="M123" s="80">
        <f t="shared" si="3"/>
        <v>0.9576120834332295</v>
      </c>
      <c r="N123" s="102">
        <f t="shared" si="4"/>
        <v>0.40618983050847457</v>
      </c>
      <c r="O123" s="102">
        <f t="shared" si="5"/>
        <v>0.5229288133226269</v>
      </c>
      <c r="P123" s="80">
        <f>VLOOKUP(A123,Mobilités!$A$3:$R$209,18,0)/VLOOKUP(A123,Mobilités!$A$3:$M$209,13,0)</f>
        <v>1.3203221809169765</v>
      </c>
      <c r="Q123" s="90"/>
      <c r="S123" s="90"/>
    </row>
    <row r="124" spans="1:19" s="53" customFormat="1" ht="14.25" customHeight="1">
      <c r="A124" s="57">
        <v>137</v>
      </c>
      <c r="B124" s="60" t="s">
        <v>289</v>
      </c>
      <c r="C124" s="146" t="str">
        <f>VLOOKUP($A124,'Caractéristiques des enquêtes'!$A$2:$C$210,3,0)</f>
        <v>EDGT</v>
      </c>
      <c r="D124" s="61">
        <v>2013</v>
      </c>
      <c r="E124" s="168">
        <v>298000</v>
      </c>
      <c r="F124" s="63">
        <v>30</v>
      </c>
      <c r="G124" s="135" t="s">
        <v>538</v>
      </c>
      <c r="H124" s="101">
        <v>148068</v>
      </c>
      <c r="I124" s="101">
        <v>241441</v>
      </c>
      <c r="J124" s="101">
        <v>193915</v>
      </c>
      <c r="K124" s="101">
        <v>145396</v>
      </c>
      <c r="L124" s="101">
        <v>154488</v>
      </c>
      <c r="M124" s="80">
        <f t="shared" si="3"/>
        <v>0.9819542372423481</v>
      </c>
      <c r="N124" s="102">
        <f t="shared" si="4"/>
        <v>0.48790604026845635</v>
      </c>
      <c r="O124" s="102">
        <f t="shared" si="5"/>
        <v>0.6022009517853223</v>
      </c>
      <c r="P124" s="80">
        <f>VLOOKUP(A124,Mobilités!$A$3:$R$209,18,0)/VLOOKUP(A124,Mobilités!$A$3:$M$209,13,0)</f>
        <v>1.2809917355371903</v>
      </c>
      <c r="Q124" s="90"/>
      <c r="S124" s="90"/>
    </row>
    <row r="125" spans="1:19" s="53" customFormat="1" ht="14.25" customHeight="1">
      <c r="A125" s="57">
        <v>134</v>
      </c>
      <c r="B125" s="60" t="s">
        <v>291</v>
      </c>
      <c r="C125" s="146" t="str">
        <f>VLOOKUP($A125,'Caractéristiques des enquêtes'!$A$2:$C$210,3,0)</f>
        <v>EDGT</v>
      </c>
      <c r="D125" s="61">
        <v>2013</v>
      </c>
      <c r="E125" s="169">
        <v>338093</v>
      </c>
      <c r="F125" s="67">
        <v>55</v>
      </c>
      <c r="G125" s="135" t="s">
        <v>538</v>
      </c>
      <c r="H125" s="101">
        <v>166460</v>
      </c>
      <c r="I125" s="101">
        <v>272984</v>
      </c>
      <c r="J125" s="101">
        <v>220739</v>
      </c>
      <c r="K125" s="101">
        <v>168101</v>
      </c>
      <c r="L125" s="101">
        <v>178431</v>
      </c>
      <c r="M125" s="80">
        <f t="shared" si="3"/>
        <v>1.0098582241980054</v>
      </c>
      <c r="N125" s="102">
        <f t="shared" si="4"/>
        <v>0.49720343219173424</v>
      </c>
      <c r="O125" s="102">
        <f t="shared" si="5"/>
        <v>0.6157906690502007</v>
      </c>
      <c r="P125" s="80">
        <f>VLOOKUP(A125,Mobilités!$A$3:$R$209,18,0)/VLOOKUP(A125,Mobilités!$A$3:$M$209,13,0)</f>
        <v>1.2846617548559947</v>
      </c>
      <c r="Q125" s="90"/>
      <c r="S125" s="90"/>
    </row>
    <row r="126" spans="1:19" s="53" customFormat="1" ht="14.25" customHeight="1">
      <c r="A126" s="57">
        <v>135</v>
      </c>
      <c r="B126" s="60" t="s">
        <v>293</v>
      </c>
      <c r="C126" s="146" t="str">
        <f>VLOOKUP($A126,'Caractéristiques des enquêtes'!$A$2:$C$210,3,0)</f>
        <v>EDGT</v>
      </c>
      <c r="D126" s="61">
        <v>2013</v>
      </c>
      <c r="E126" s="169">
        <v>219126</v>
      </c>
      <c r="F126" s="67">
        <v>421</v>
      </c>
      <c r="G126" s="135" t="s">
        <v>538</v>
      </c>
      <c r="H126" s="101">
        <v>89851</v>
      </c>
      <c r="I126" s="101">
        <v>166494</v>
      </c>
      <c r="J126" s="101">
        <v>147432</v>
      </c>
      <c r="K126" s="103">
        <v>140709</v>
      </c>
      <c r="L126" s="103">
        <v>140709</v>
      </c>
      <c r="M126" s="80">
        <f t="shared" si="3"/>
        <v>1.566025976338605</v>
      </c>
      <c r="N126" s="102">
        <f t="shared" si="4"/>
        <v>0.64213740039977</v>
      </c>
      <c r="O126" s="102">
        <f t="shared" si="5"/>
        <v>0.84512955421817</v>
      </c>
      <c r="P126" s="80">
        <f>VLOOKUP(A126,Mobilités!$A$3:$R$209,18,0)/VLOOKUP(A126,Mobilités!$A$3:$M$209,13,0)</f>
        <v>1.2648546144121364</v>
      </c>
      <c r="Q126" s="90"/>
      <c r="S126" s="90"/>
    </row>
    <row r="127" spans="1:19" s="53" customFormat="1" ht="14.25" customHeight="1">
      <c r="A127" s="57">
        <v>136</v>
      </c>
      <c r="B127" s="60" t="s">
        <v>295</v>
      </c>
      <c r="C127" s="146" t="str">
        <f>VLOOKUP($A127,'Caractéristiques des enquêtes'!$A$2:$C$210,3,0)</f>
        <v>EDGT</v>
      </c>
      <c r="D127" s="61">
        <v>2013</v>
      </c>
      <c r="E127" s="169">
        <v>557219</v>
      </c>
      <c r="F127" s="67">
        <v>476</v>
      </c>
      <c r="G127" s="135" t="s">
        <v>538</v>
      </c>
      <c r="H127" s="101">
        <v>256311</v>
      </c>
      <c r="I127" s="101">
        <v>439478</v>
      </c>
      <c r="J127" s="101">
        <v>368171</v>
      </c>
      <c r="K127" s="103">
        <v>319140</v>
      </c>
      <c r="L127" s="103">
        <v>319140</v>
      </c>
      <c r="M127" s="80">
        <f t="shared" si="3"/>
        <v>1.2451279890445592</v>
      </c>
      <c r="N127" s="102">
        <f t="shared" si="4"/>
        <v>0.5727371105436103</v>
      </c>
      <c r="O127" s="102">
        <f t="shared" si="5"/>
        <v>0.7261796950017976</v>
      </c>
      <c r="P127" s="80">
        <f>VLOOKUP(A127,Mobilités!$A$3:$R$209,18,0)/VLOOKUP(A127,Mobilités!$A$3:$M$209,13,0)</f>
        <v>1.2768324607329844</v>
      </c>
      <c r="Q127" s="90"/>
      <c r="S127" s="90"/>
    </row>
    <row r="128" spans="1:19" s="53" customFormat="1" ht="14.25" customHeight="1">
      <c r="A128" s="57">
        <v>13</v>
      </c>
      <c r="B128" s="60" t="s">
        <v>297</v>
      </c>
      <c r="C128" s="146" t="str">
        <f>VLOOKUP($A128,'Caractéristiques des enquêtes'!$A$2:$C$210,3,0)</f>
        <v>EMD</v>
      </c>
      <c r="D128" s="100">
        <v>1980</v>
      </c>
      <c r="E128" s="168">
        <v>466000</v>
      </c>
      <c r="F128" s="63">
        <v>20</v>
      </c>
      <c r="G128" s="135" t="s">
        <v>538</v>
      </c>
      <c r="H128" s="101">
        <v>171422</v>
      </c>
      <c r="I128" s="101">
        <v>327216</v>
      </c>
      <c r="J128" s="101">
        <v>211993</v>
      </c>
      <c r="K128" s="101">
        <v>149183</v>
      </c>
      <c r="L128" s="101">
        <v>161060</v>
      </c>
      <c r="M128" s="80">
        <f t="shared" si="3"/>
        <v>0.8702675269218654</v>
      </c>
      <c r="N128" s="102">
        <f t="shared" si="4"/>
        <v>0.3201351931330472</v>
      </c>
      <c r="O128" s="102">
        <f t="shared" si="5"/>
        <v>0.4559159698792235</v>
      </c>
      <c r="P128" s="80">
        <f>VLOOKUP(A128,Mobilités!$A$3:$R$209,18,0)/VLOOKUP(A128,Mobilités!$A$3:$M$209,13,0)</f>
        <v>1.3269841269841272</v>
      </c>
      <c r="Q128" s="90"/>
      <c r="S128" s="90"/>
    </row>
    <row r="129" spans="1:19" s="53" customFormat="1" ht="14.25" customHeight="1">
      <c r="A129" s="57">
        <v>33</v>
      </c>
      <c r="B129" s="60" t="s">
        <v>297</v>
      </c>
      <c r="C129" s="146" t="str">
        <f>VLOOKUP($A129,'Caractéristiques des enquêtes'!$A$2:$C$210,3,0)</f>
        <v>EMD</v>
      </c>
      <c r="D129" s="100">
        <v>1990</v>
      </c>
      <c r="E129" s="168">
        <v>518000</v>
      </c>
      <c r="F129" s="63">
        <v>19</v>
      </c>
      <c r="G129" s="135" t="s">
        <v>538</v>
      </c>
      <c r="H129" s="101">
        <v>205458</v>
      </c>
      <c r="I129" s="101">
        <v>389684</v>
      </c>
      <c r="J129" s="101">
        <v>284653</v>
      </c>
      <c r="K129" s="101">
        <v>224364</v>
      </c>
      <c r="L129" s="101" t="s">
        <v>314</v>
      </c>
      <c r="M129" s="80">
        <f t="shared" si="3"/>
        <v>1.092018806763426</v>
      </c>
      <c r="N129" s="102">
        <f t="shared" si="4"/>
        <v>0.43313513513513513</v>
      </c>
      <c r="O129" s="102">
        <f t="shared" si="5"/>
        <v>0.5757588199669476</v>
      </c>
      <c r="P129" s="80">
        <f>VLOOKUP(A129,Mobilités!$A$3:$R$209,18,0)/VLOOKUP(A129,Mobilités!$A$3:$M$209,13,0)</f>
        <v>1.3024032042723632</v>
      </c>
      <c r="Q129" s="90"/>
      <c r="S129" s="90"/>
    </row>
    <row r="130" spans="1:19" s="53" customFormat="1" ht="14.25" customHeight="1">
      <c r="A130" s="57">
        <v>165</v>
      </c>
      <c r="B130" s="60" t="s">
        <v>490</v>
      </c>
      <c r="C130" s="146" t="str">
        <f>VLOOKUP($A130,'Caractéristiques des enquêtes'!$A$2:$C$210,3,0)</f>
        <v>EDGT</v>
      </c>
      <c r="D130" s="61">
        <v>2015</v>
      </c>
      <c r="E130" s="169">
        <v>594000</v>
      </c>
      <c r="F130" s="169">
        <v>19</v>
      </c>
      <c r="G130" s="135" t="s">
        <v>538</v>
      </c>
      <c r="H130" s="101">
        <v>282530</v>
      </c>
      <c r="I130" s="101">
        <v>460595</v>
      </c>
      <c r="J130" s="101">
        <v>391867</v>
      </c>
      <c r="K130" s="101">
        <v>314838</v>
      </c>
      <c r="L130" s="101">
        <v>337129</v>
      </c>
      <c r="M130" s="80">
        <f t="shared" si="3"/>
        <v>1.1143524581460376</v>
      </c>
      <c r="N130" s="102">
        <f t="shared" si="4"/>
        <v>0.5300303030303031</v>
      </c>
      <c r="O130" s="102">
        <f t="shared" si="5"/>
        <v>0.6835462825258632</v>
      </c>
      <c r="P130" s="80">
        <f>VLOOKUP(A130,Mobilités!$A$3:$R$209,18,0)/VLOOKUP(A130,Mobilités!$A$3:$M$209,13,0)</f>
        <v>1.294080203691916</v>
      </c>
      <c r="Q130" s="90"/>
      <c r="S130" s="90"/>
    </row>
    <row r="131" spans="1:19" s="53" customFormat="1" ht="14.25" customHeight="1">
      <c r="A131" s="57">
        <v>155</v>
      </c>
      <c r="B131" s="60" t="s">
        <v>469</v>
      </c>
      <c r="C131" s="146" t="str">
        <f>VLOOKUP($A131,'Caractéristiques des enquêtes'!$A$2:$C$210,3,0)</f>
        <v>EDGT</v>
      </c>
      <c r="D131" s="61">
        <v>2015</v>
      </c>
      <c r="E131" s="169">
        <v>787200</v>
      </c>
      <c r="F131" s="67">
        <v>39</v>
      </c>
      <c r="G131" s="135" t="s">
        <v>538</v>
      </c>
      <c r="H131" s="101">
        <v>372218</v>
      </c>
      <c r="I131" s="101">
        <v>612864</v>
      </c>
      <c r="J131" s="101">
        <v>527871</v>
      </c>
      <c r="K131" s="101">
        <v>434577</v>
      </c>
      <c r="L131" s="101">
        <v>461403</v>
      </c>
      <c r="M131" s="80">
        <f t="shared" si="3"/>
        <v>1.1675335421715232</v>
      </c>
      <c r="N131" s="102">
        <f t="shared" si="4"/>
        <v>0.5520541158536585</v>
      </c>
      <c r="O131" s="102">
        <f t="shared" si="5"/>
        <v>0.7090920661027569</v>
      </c>
      <c r="P131" s="80">
        <f>VLOOKUP(A131,Mobilités!$A$3:$R$209,18,0)/VLOOKUP(A131,Mobilités!$A$3:$M$209,13,0)</f>
        <v>1.2874564459930313</v>
      </c>
      <c r="Q131" s="90"/>
      <c r="S131" s="90"/>
    </row>
    <row r="132" spans="1:19" s="53" customFormat="1" ht="14.25" customHeight="1">
      <c r="A132" s="57">
        <v>156</v>
      </c>
      <c r="B132" s="60" t="s">
        <v>470</v>
      </c>
      <c r="C132" s="146" t="str">
        <f>VLOOKUP($A132,'Caractéristiques des enquêtes'!$A$2:$C$210,3,0)</f>
        <v>EDGT</v>
      </c>
      <c r="D132" s="61">
        <v>2015</v>
      </c>
      <c r="E132" s="169">
        <v>588700</v>
      </c>
      <c r="F132" s="67">
        <v>191</v>
      </c>
      <c r="G132" s="135" t="s">
        <v>538</v>
      </c>
      <c r="H132" s="101">
        <v>237420</v>
      </c>
      <c r="I132" s="101">
        <v>432864</v>
      </c>
      <c r="J132" s="101">
        <v>405881</v>
      </c>
      <c r="K132" s="125">
        <v>388876</v>
      </c>
      <c r="L132" s="125">
        <v>388876</v>
      </c>
      <c r="M132" s="80">
        <f t="shared" si="3"/>
        <v>1.6379243534664307</v>
      </c>
      <c r="N132" s="102">
        <f t="shared" si="4"/>
        <v>0.6605673517920843</v>
      </c>
      <c r="O132" s="102">
        <f t="shared" si="5"/>
        <v>0.8983791675907444</v>
      </c>
      <c r="P132" s="80">
        <f>VLOOKUP(A132,Mobilités!$A$3:$R$209,18,0)/VLOOKUP(A132,Mobilités!$A$3:$M$209,13,0)</f>
        <v>1.2344497607655505</v>
      </c>
      <c r="Q132" s="90"/>
      <c r="S132" s="90"/>
    </row>
    <row r="133" spans="1:19" s="53" customFormat="1" ht="14.25" customHeight="1">
      <c r="A133" s="57">
        <v>157</v>
      </c>
      <c r="B133" s="60" t="s">
        <v>471</v>
      </c>
      <c r="C133" s="146" t="str">
        <f>VLOOKUP($A133,'Caractéristiques des enquêtes'!$A$2:$C$210,3,0)</f>
        <v>EDGT</v>
      </c>
      <c r="D133" s="61">
        <v>2015</v>
      </c>
      <c r="E133" s="169">
        <v>1375900</v>
      </c>
      <c r="F133" s="67">
        <v>230</v>
      </c>
      <c r="G133" s="135" t="s">
        <v>538</v>
      </c>
      <c r="H133" s="101">
        <v>609638</v>
      </c>
      <c r="I133" s="101">
        <v>1045724</v>
      </c>
      <c r="J133" s="101">
        <v>933752</v>
      </c>
      <c r="K133" s="125">
        <v>850279</v>
      </c>
      <c r="L133" s="125">
        <v>850279</v>
      </c>
      <c r="M133" s="80">
        <f t="shared" si="3"/>
        <v>1.3947276908591657</v>
      </c>
      <c r="N133" s="102">
        <f t="shared" si="4"/>
        <v>0.6179802311214477</v>
      </c>
      <c r="O133" s="102">
        <f t="shared" si="5"/>
        <v>0.8131007799381099</v>
      </c>
      <c r="P133" s="80">
        <f>VLOOKUP(A133,Mobilités!$A$3:$R$209,18,0)/VLOOKUP(A133,Mobilités!$A$3:$M$209,13,0)</f>
        <v>1.2623736029803085</v>
      </c>
      <c r="Q133" s="90"/>
      <c r="S133" s="90"/>
    </row>
    <row r="134" spans="1:19" s="53" customFormat="1" ht="14.25" customHeight="1">
      <c r="A134" s="57">
        <v>62</v>
      </c>
      <c r="B134" s="60" t="s">
        <v>302</v>
      </c>
      <c r="C134" s="146" t="str">
        <f>VLOOKUP($A134,'Caractéristiques des enquêtes'!$A$2:$C$210,3,0)</f>
        <v>EMD</v>
      </c>
      <c r="D134" s="100">
        <v>1998</v>
      </c>
      <c r="E134" s="168">
        <v>1030000</v>
      </c>
      <c r="F134" s="63">
        <v>75</v>
      </c>
      <c r="G134" s="135" t="s">
        <v>538</v>
      </c>
      <c r="H134" s="101">
        <v>477169</v>
      </c>
      <c r="I134" s="101">
        <v>823561</v>
      </c>
      <c r="J134" s="101">
        <v>669705</v>
      </c>
      <c r="K134" s="101">
        <v>495812</v>
      </c>
      <c r="L134" s="101">
        <v>524123</v>
      </c>
      <c r="M134" s="80">
        <f t="shared" si="3"/>
        <v>1.0390700150261227</v>
      </c>
      <c r="N134" s="102">
        <f t="shared" si="4"/>
        <v>0.48137087378640775</v>
      </c>
      <c r="O134" s="102">
        <f t="shared" si="5"/>
        <v>0.602034336254388</v>
      </c>
      <c r="P134" s="80">
        <f>VLOOKUP(A134,Mobilités!$A$3:$R$209,18,0)/VLOOKUP(A134,Mobilités!$A$3:$M$209,13,0)</f>
        <v>1.3261272390364425</v>
      </c>
      <c r="Q134" s="90"/>
      <c r="S134" s="90"/>
    </row>
    <row r="135" spans="1:19" s="53" customFormat="1" ht="14.25" customHeight="1">
      <c r="A135" s="57">
        <v>113</v>
      </c>
      <c r="B135" s="60" t="s">
        <v>305</v>
      </c>
      <c r="C135" s="146" t="str">
        <f>VLOOKUP($A135,'Caractéristiques des enquêtes'!$A$2:$C$210,3,0)</f>
        <v>EDGT</v>
      </c>
      <c r="D135" s="100">
        <v>2009</v>
      </c>
      <c r="E135" s="168">
        <v>1052000</v>
      </c>
      <c r="F135" s="63">
        <v>97</v>
      </c>
      <c r="G135" s="135" t="s">
        <v>538</v>
      </c>
      <c r="H135" s="101">
        <v>493599</v>
      </c>
      <c r="I135" s="101">
        <v>844390</v>
      </c>
      <c r="J135" s="101">
        <v>714394</v>
      </c>
      <c r="K135" s="101">
        <v>536582</v>
      </c>
      <c r="L135" s="101">
        <v>564995</v>
      </c>
      <c r="M135" s="80">
        <f t="shared" si="3"/>
        <v>1.087080808510552</v>
      </c>
      <c r="N135" s="102">
        <f t="shared" si="4"/>
        <v>0.5100589353612167</v>
      </c>
      <c r="O135" s="102">
        <f t="shared" si="5"/>
        <v>0.6354670235317803</v>
      </c>
      <c r="P135" s="80">
        <f>VLOOKUP(A135,Mobilités!$A$3:$R$209,18,0)/VLOOKUP(A135,Mobilités!$A$3:$M$209,13,0)</f>
        <v>1.3108615921115923</v>
      </c>
      <c r="Q135" s="90"/>
      <c r="S135" s="90"/>
    </row>
    <row r="136" spans="1:19" s="53" customFormat="1" ht="14.25" customHeight="1">
      <c r="A136" s="57">
        <v>151</v>
      </c>
      <c r="B136" s="60" t="s">
        <v>462</v>
      </c>
      <c r="C136" s="146" t="str">
        <f>VLOOKUP($A136,'Caractéristiques des enquêtes'!$A$2:$C$210,3,0)</f>
        <v>EMD</v>
      </c>
      <c r="D136" s="61">
        <v>2015</v>
      </c>
      <c r="E136" s="169">
        <v>269000</v>
      </c>
      <c r="F136" s="169">
        <v>56</v>
      </c>
      <c r="G136" s="135" t="s">
        <v>538</v>
      </c>
      <c r="H136" s="101">
        <v>118998</v>
      </c>
      <c r="I136" s="101">
        <v>206670</v>
      </c>
      <c r="J136" s="101">
        <v>176144</v>
      </c>
      <c r="K136" s="101">
        <v>145861</v>
      </c>
      <c r="L136" s="101">
        <v>152283</v>
      </c>
      <c r="M136" s="80">
        <f t="shared" si="3"/>
        <v>1.22574328980319</v>
      </c>
      <c r="N136" s="102">
        <f t="shared" si="4"/>
        <v>0.5422342007434944</v>
      </c>
      <c r="O136" s="102">
        <f t="shared" si="5"/>
        <v>0.7057676489088885</v>
      </c>
      <c r="P136" s="80">
        <f>VLOOKUP(A136,Mobilités!$A$3:$R$209,18,0)/VLOOKUP(A136,Mobilités!$A$3:$M$209,13,0)</f>
        <v>1.2899484536082475</v>
      </c>
      <c r="Q136" s="90"/>
      <c r="S136" s="90"/>
    </row>
    <row r="137" spans="1:19" s="53" customFormat="1" ht="14.25" customHeight="1">
      <c r="A137" s="57">
        <v>92</v>
      </c>
      <c r="B137" s="60" t="s">
        <v>308</v>
      </c>
      <c r="C137" s="146" t="str">
        <f>VLOOKUP($A137,'Caractéristiques des enquêtes'!$A$2:$C$210,3,0)</f>
        <v>EMD</v>
      </c>
      <c r="D137" s="100">
        <v>2006</v>
      </c>
      <c r="E137" s="168">
        <v>97000</v>
      </c>
      <c r="F137" s="63">
        <v>30</v>
      </c>
      <c r="G137" s="135" t="s">
        <v>538</v>
      </c>
      <c r="H137" s="101">
        <v>38099</v>
      </c>
      <c r="I137" s="101">
        <v>70973</v>
      </c>
      <c r="J137" s="101">
        <v>63956</v>
      </c>
      <c r="K137" s="101">
        <v>56967</v>
      </c>
      <c r="L137" s="101">
        <v>60006</v>
      </c>
      <c r="M137" s="80">
        <f t="shared" si="3"/>
        <v>1.4952360954355757</v>
      </c>
      <c r="N137" s="102">
        <f t="shared" si="4"/>
        <v>0.5872886597938144</v>
      </c>
      <c r="O137" s="102">
        <f t="shared" si="5"/>
        <v>0.8026573485691741</v>
      </c>
      <c r="P137" s="80">
        <f>VLOOKUP(A137,Mobilités!$A$3:$R$209,18,0)/VLOOKUP(A137,Mobilités!$A$3:$M$209,13,0)</f>
        <v>1.2993795243019648</v>
      </c>
      <c r="Q137" s="90"/>
      <c r="S137" s="90"/>
    </row>
    <row r="138" spans="1:19" s="53" customFormat="1" ht="14.25" customHeight="1">
      <c r="A138" s="57">
        <v>162</v>
      </c>
      <c r="B138" s="60" t="s">
        <v>487</v>
      </c>
      <c r="C138" s="146" t="str">
        <f>VLOOKUP($A138,'Caractéristiques des enquêtes'!$A$2:$C$210,3,0)</f>
        <v>EDGT</v>
      </c>
      <c r="D138" s="61">
        <v>2015</v>
      </c>
      <c r="E138" s="169">
        <v>98000</v>
      </c>
      <c r="F138" s="63">
        <v>23</v>
      </c>
      <c r="G138" s="135" t="s">
        <v>538</v>
      </c>
      <c r="H138" s="101">
        <v>39096</v>
      </c>
      <c r="I138" s="101">
        <v>71183</v>
      </c>
      <c r="J138" s="101">
        <v>62317</v>
      </c>
      <c r="K138" s="101">
        <v>52890</v>
      </c>
      <c r="L138" s="101">
        <v>56957</v>
      </c>
      <c r="M138" s="80">
        <f t="shared" si="3"/>
        <v>1.3528238182934316</v>
      </c>
      <c r="N138" s="102">
        <f t="shared" si="4"/>
        <v>0.5396938775510204</v>
      </c>
      <c r="O138" s="102">
        <f t="shared" si="5"/>
        <v>0.7430144837952882</v>
      </c>
      <c r="P138" s="80">
        <f>VLOOKUP(A138,Mobilités!$A$3:$R$209,18,0)/VLOOKUP(A138,Mobilités!$A$3:$M$209,13,0)</f>
        <v>1.2975113122171946</v>
      </c>
      <c r="Q138" s="90"/>
      <c r="S138" s="90"/>
    </row>
    <row r="139" spans="1:19" s="53" customFormat="1" ht="14.25" customHeight="1">
      <c r="A139" s="57">
        <v>5</v>
      </c>
      <c r="B139" s="60" t="s">
        <v>310</v>
      </c>
      <c r="C139" s="146" t="str">
        <f>VLOOKUP($A139,'Caractéristiques des enquêtes'!$A$2:$C$210,3,0)</f>
        <v>EMD</v>
      </c>
      <c r="D139" s="100">
        <v>1976</v>
      </c>
      <c r="E139" s="168">
        <v>222000</v>
      </c>
      <c r="F139" s="63">
        <v>19</v>
      </c>
      <c r="G139" s="135" t="s">
        <v>538</v>
      </c>
      <c r="H139" s="101">
        <v>83420</v>
      </c>
      <c r="I139" s="101">
        <v>166099</v>
      </c>
      <c r="J139" s="101">
        <v>107753</v>
      </c>
      <c r="K139" s="101">
        <v>81377</v>
      </c>
      <c r="L139" s="101">
        <v>83452</v>
      </c>
      <c r="M139" s="80">
        <f t="shared" si="3"/>
        <v>0.975509470151043</v>
      </c>
      <c r="N139" s="102">
        <f t="shared" si="4"/>
        <v>0.3665630630630631</v>
      </c>
      <c r="O139" s="102">
        <f t="shared" si="5"/>
        <v>0.4899307039777482</v>
      </c>
      <c r="P139" s="80">
        <f>VLOOKUP(A139,Mobilités!$A$3:$R$209,18,0)/VLOOKUP(A139,Mobilités!$A$3:$M$209,13,0)</f>
        <v>1.3704044117647058</v>
      </c>
      <c r="Q139" s="90"/>
      <c r="S139" s="90"/>
    </row>
    <row r="140" spans="1:19" s="53" customFormat="1" ht="14.25" customHeight="1">
      <c r="A140" s="57">
        <v>6</v>
      </c>
      <c r="B140" s="60" t="s">
        <v>67</v>
      </c>
      <c r="C140" s="146" t="str">
        <f>VLOOKUP($A140,'Caractéristiques des enquêtes'!$A$2:$C$210,3,0)</f>
        <v>EMD</v>
      </c>
      <c r="D140" s="100">
        <v>1976</v>
      </c>
      <c r="E140" s="168">
        <v>9691000</v>
      </c>
      <c r="F140" s="63">
        <v>1300</v>
      </c>
      <c r="G140" s="135" t="s">
        <v>539</v>
      </c>
      <c r="H140" s="101">
        <v>3800000</v>
      </c>
      <c r="I140" s="101" t="s">
        <v>314</v>
      </c>
      <c r="J140" s="101" t="s">
        <v>314</v>
      </c>
      <c r="K140" s="103">
        <v>2850000</v>
      </c>
      <c r="L140" s="103">
        <v>2850000</v>
      </c>
      <c r="M140" s="80">
        <f aca="true" t="shared" si="6" ref="M140:M208">K140/H140</f>
        <v>0.75</v>
      </c>
      <c r="N140" s="102">
        <f aca="true" t="shared" si="7" ref="N140:N208">K140/E140</f>
        <v>0.29408729749251883</v>
      </c>
      <c r="O140" s="102" t="s">
        <v>314</v>
      </c>
      <c r="P140" s="80">
        <f>VLOOKUP(A140,Mobilités!$A$3:$R$209,18,0)/VLOOKUP(A140,Mobilités!$A$3:$M$209,13,0)</f>
        <v>1.3109686548718964</v>
      </c>
      <c r="Q140" s="90"/>
      <c r="S140" s="90"/>
    </row>
    <row r="141" spans="1:19" s="53" customFormat="1" ht="14.25" customHeight="1">
      <c r="A141" s="57">
        <v>17</v>
      </c>
      <c r="B141" s="60" t="s">
        <v>67</v>
      </c>
      <c r="C141" s="146" t="str">
        <f>VLOOKUP($A141,'Caractéristiques des enquêtes'!$A$2:$C$210,3,0)</f>
        <v>EMD</v>
      </c>
      <c r="D141" s="100">
        <v>1983</v>
      </c>
      <c r="E141" s="168">
        <v>9939000</v>
      </c>
      <c r="F141" s="63">
        <v>1300</v>
      </c>
      <c r="G141" s="135" t="s">
        <v>539</v>
      </c>
      <c r="H141" s="101">
        <v>3977011.4942528736</v>
      </c>
      <c r="I141" s="101" t="s">
        <v>314</v>
      </c>
      <c r="J141" s="101" t="s">
        <v>314</v>
      </c>
      <c r="K141" s="103">
        <v>3460000</v>
      </c>
      <c r="L141" s="103">
        <v>3460000</v>
      </c>
      <c r="M141" s="80">
        <f t="shared" si="6"/>
        <v>0.87</v>
      </c>
      <c r="N141" s="102">
        <f t="shared" si="7"/>
        <v>0.34812355367743236</v>
      </c>
      <c r="O141" s="102" t="s">
        <v>314</v>
      </c>
      <c r="P141" s="80">
        <f>VLOOKUP(A141,Mobilités!$A$3:$R$209,18,0)/VLOOKUP(A141,Mobilités!$A$3:$M$209,13,0)</f>
        <v>1.3173477819605297</v>
      </c>
      <c r="Q141" s="90"/>
      <c r="S141" s="90"/>
    </row>
    <row r="142" spans="1:19" s="53" customFormat="1" ht="14.25" customHeight="1">
      <c r="A142" s="57">
        <v>39</v>
      </c>
      <c r="B142" s="60" t="s">
        <v>67</v>
      </c>
      <c r="C142" s="146" t="str">
        <f>VLOOKUP($A142,'Caractéristiques des enquêtes'!$A$2:$C$210,3,0)</f>
        <v>EMD</v>
      </c>
      <c r="D142" s="100">
        <v>1991</v>
      </c>
      <c r="E142" s="168">
        <v>10464000</v>
      </c>
      <c r="F142" s="63">
        <v>1300</v>
      </c>
      <c r="G142" s="135" t="s">
        <v>539</v>
      </c>
      <c r="H142" s="101">
        <v>4260416.666666667</v>
      </c>
      <c r="I142" s="101" t="s">
        <v>314</v>
      </c>
      <c r="J142" s="101" t="s">
        <v>314</v>
      </c>
      <c r="K142" s="103">
        <v>4090000</v>
      </c>
      <c r="L142" s="103">
        <v>4090000</v>
      </c>
      <c r="M142" s="80">
        <f t="shared" si="6"/>
        <v>0.96</v>
      </c>
      <c r="N142" s="102">
        <f t="shared" si="7"/>
        <v>0.3908639143730887</v>
      </c>
      <c r="O142" s="102" t="s">
        <v>314</v>
      </c>
      <c r="P142" s="80">
        <f>VLOOKUP(A142,Mobilités!$A$3:$R$209,18,0)/VLOOKUP(A142,Mobilités!$A$3:$M$209,13,0)</f>
        <v>1.3050655688033652</v>
      </c>
      <c r="Q142" s="90"/>
      <c r="S142" s="90"/>
    </row>
    <row r="143" spans="1:19" s="53" customFormat="1" ht="14.25" customHeight="1">
      <c r="A143" s="57">
        <v>73</v>
      </c>
      <c r="B143" s="60" t="s">
        <v>67</v>
      </c>
      <c r="C143" s="146" t="str">
        <f>VLOOKUP($A143,'Caractéristiques des enquêtes'!$A$2:$C$210,3,0)</f>
        <v>EMD</v>
      </c>
      <c r="D143" s="100">
        <v>2002</v>
      </c>
      <c r="E143" s="168">
        <v>11067000</v>
      </c>
      <c r="F143" s="63">
        <v>1300</v>
      </c>
      <c r="G143" s="135" t="s">
        <v>539</v>
      </c>
      <c r="H143" s="101">
        <v>4612294</v>
      </c>
      <c r="I143" s="101">
        <v>8322239</v>
      </c>
      <c r="J143" s="101">
        <v>6421469</v>
      </c>
      <c r="K143" s="101">
        <v>4193465</v>
      </c>
      <c r="L143" s="101">
        <v>4598266</v>
      </c>
      <c r="M143" s="80">
        <f t="shared" si="6"/>
        <v>0.9091929092117719</v>
      </c>
      <c r="N143" s="102">
        <f t="shared" si="7"/>
        <v>0.3789161471040029</v>
      </c>
      <c r="O143" s="102">
        <f aca="true" t="shared" si="8" ref="O143:O208">K143/I143</f>
        <v>0.5038866343540482</v>
      </c>
      <c r="P143" s="80">
        <f>VLOOKUP(A143,Mobilités!$A$3:$R$209,18,0)/VLOOKUP(A143,Mobilités!$A$3:$M$209,13,0)</f>
        <v>1.3029560249011214</v>
      </c>
      <c r="Q143" s="90"/>
      <c r="S143" s="90"/>
    </row>
    <row r="144" spans="1:19" s="53" customFormat="1" ht="14.25" customHeight="1">
      <c r="A144" s="57">
        <v>125</v>
      </c>
      <c r="B144" s="60" t="s">
        <v>67</v>
      </c>
      <c r="C144" s="146" t="str">
        <f>VLOOKUP($A144,'Caractéristiques des enquêtes'!$A$2:$C$210,3,0)</f>
        <v>EGT</v>
      </c>
      <c r="D144" s="100">
        <v>2011</v>
      </c>
      <c r="E144" s="168">
        <v>11416000</v>
      </c>
      <c r="F144" s="63">
        <v>1300</v>
      </c>
      <c r="G144" s="135" t="s">
        <v>539</v>
      </c>
      <c r="H144" s="101">
        <v>4907249</v>
      </c>
      <c r="I144" s="101">
        <v>8741189</v>
      </c>
      <c r="J144" s="101">
        <v>6820598</v>
      </c>
      <c r="K144" s="101">
        <v>4487555</v>
      </c>
      <c r="L144" s="101">
        <v>4859363</v>
      </c>
      <c r="M144" s="80">
        <f t="shared" si="6"/>
        <v>0.9144746883640916</v>
      </c>
      <c r="N144" s="102">
        <f t="shared" si="7"/>
        <v>0.393093465311843</v>
      </c>
      <c r="O144" s="102">
        <f t="shared" si="8"/>
        <v>0.5133803879540872</v>
      </c>
      <c r="P144" s="80">
        <f>VLOOKUP(A144,Mobilités!$A$3:$R$209,18,0)/VLOOKUP(A144,Mobilités!$A$3:$M$209,13,0)</f>
        <v>1.2790697674418605</v>
      </c>
      <c r="Q144" s="90"/>
      <c r="S144" s="90"/>
    </row>
    <row r="145" spans="1:19" s="53" customFormat="1" ht="14.25" customHeight="1">
      <c r="A145" s="57">
        <v>87</v>
      </c>
      <c r="B145" s="60" t="s">
        <v>317</v>
      </c>
      <c r="C145" s="146" t="str">
        <f>VLOOKUP($A145,'Caractéristiques des enquêtes'!$A$2:$C$210,3,0)</f>
        <v>EMD</v>
      </c>
      <c r="D145" s="100">
        <v>2005</v>
      </c>
      <c r="E145" s="168">
        <v>140000</v>
      </c>
      <c r="F145" s="63">
        <v>32</v>
      </c>
      <c r="G145" s="135" t="s">
        <v>538</v>
      </c>
      <c r="H145" s="101">
        <v>68512</v>
      </c>
      <c r="I145" s="101">
        <v>111181</v>
      </c>
      <c r="J145" s="101">
        <v>96040</v>
      </c>
      <c r="K145" s="101">
        <v>82168</v>
      </c>
      <c r="L145" s="101">
        <v>85015</v>
      </c>
      <c r="M145" s="80">
        <f t="shared" si="6"/>
        <v>1.199322746380196</v>
      </c>
      <c r="N145" s="102">
        <f t="shared" si="7"/>
        <v>0.5869142857142857</v>
      </c>
      <c r="O145" s="102">
        <f t="shared" si="8"/>
        <v>0.7390471393493493</v>
      </c>
      <c r="P145" s="80">
        <f>VLOOKUP(A145,Mobilités!$A$3:$R$209,18,0)/VLOOKUP(A145,Mobilités!$A$3:$M$209,13,0)</f>
        <v>1.2608895002292526</v>
      </c>
      <c r="Q145" s="90"/>
      <c r="S145" s="90"/>
    </row>
    <row r="146" spans="1:19" s="53" customFormat="1" ht="14.25" customHeight="1">
      <c r="A146" s="57">
        <v>18</v>
      </c>
      <c r="B146" s="60" t="s">
        <v>320</v>
      </c>
      <c r="C146" s="146" t="str">
        <f>VLOOKUP($A146,'Caractéristiques des enquêtes'!$A$2:$C$210,3,0)</f>
        <v>EMD</v>
      </c>
      <c r="D146" s="100">
        <v>1984</v>
      </c>
      <c r="E146" s="168">
        <v>117000</v>
      </c>
      <c r="F146" s="63">
        <v>1</v>
      </c>
      <c r="G146" s="135" t="s">
        <v>538</v>
      </c>
      <c r="H146" s="101">
        <v>49342</v>
      </c>
      <c r="I146" s="101">
        <v>92417</v>
      </c>
      <c r="J146" s="101">
        <v>58427</v>
      </c>
      <c r="K146" s="101">
        <v>39491</v>
      </c>
      <c r="L146" s="101">
        <v>47124</v>
      </c>
      <c r="M146" s="80">
        <f t="shared" si="6"/>
        <v>0.8003526407523003</v>
      </c>
      <c r="N146" s="102">
        <f t="shared" si="7"/>
        <v>0.33752991452991454</v>
      </c>
      <c r="O146" s="102">
        <f t="shared" si="8"/>
        <v>0.42731315667030956</v>
      </c>
      <c r="P146" s="80">
        <f>VLOOKUP(A146,Mobilités!$A$3:$R$209,18,0)/VLOOKUP(A146,Mobilités!$A$3:$M$209,13,0)</f>
        <v>1.3596412556053812</v>
      </c>
      <c r="Q146" s="90"/>
      <c r="S146" s="90"/>
    </row>
    <row r="147" spans="1:19" s="53" customFormat="1" ht="14.25" customHeight="1">
      <c r="A147" s="57">
        <v>93</v>
      </c>
      <c r="B147" s="60" t="s">
        <v>322</v>
      </c>
      <c r="C147" s="146" t="str">
        <f>VLOOKUP($A147,'Caractéristiques des enquêtes'!$A$2:$C$210,3,0)</f>
        <v>EMD</v>
      </c>
      <c r="D147" s="100">
        <v>2006</v>
      </c>
      <c r="E147" s="168">
        <v>142000</v>
      </c>
      <c r="F147" s="63">
        <v>4</v>
      </c>
      <c r="G147" s="135" t="s">
        <v>538</v>
      </c>
      <c r="H147" s="101">
        <v>60209</v>
      </c>
      <c r="I147" s="101">
        <v>104826</v>
      </c>
      <c r="J147" s="101">
        <v>66853</v>
      </c>
      <c r="K147" s="101">
        <v>51646</v>
      </c>
      <c r="L147" s="101">
        <v>53359</v>
      </c>
      <c r="M147" s="80">
        <f t="shared" si="6"/>
        <v>0.8577787373980634</v>
      </c>
      <c r="N147" s="102">
        <f t="shared" si="7"/>
        <v>0.36370422535211266</v>
      </c>
      <c r="O147" s="102">
        <f t="shared" si="8"/>
        <v>0.49268311296815676</v>
      </c>
      <c r="P147" s="80">
        <f>VLOOKUP(A147,Mobilités!$A$3:$R$209,18,0)/VLOOKUP(A147,Mobilités!$A$3:$M$209,13,0)</f>
        <v>1.4001318391562292</v>
      </c>
      <c r="Q147" s="90"/>
      <c r="S147" s="90"/>
    </row>
    <row r="148" spans="1:19" s="53" customFormat="1" ht="14.25" customHeight="1">
      <c r="A148" s="57">
        <v>201</v>
      </c>
      <c r="B148" s="162" t="s">
        <v>591</v>
      </c>
      <c r="C148" s="163" t="s">
        <v>583</v>
      </c>
      <c r="D148" s="164">
        <v>2021</v>
      </c>
      <c r="E148" s="188">
        <v>368500</v>
      </c>
      <c r="F148" s="176">
        <v>32</v>
      </c>
      <c r="G148" s="190" t="s">
        <v>538</v>
      </c>
      <c r="H148" s="101">
        <v>171758</v>
      </c>
      <c r="I148" s="101">
        <v>295635</v>
      </c>
      <c r="J148" s="101">
        <v>205957</v>
      </c>
      <c r="K148" s="101">
        <v>161514</v>
      </c>
      <c r="L148" s="101">
        <v>167026</v>
      </c>
      <c r="M148" s="80">
        <f>K148/H148</f>
        <v>0.9403579454814331</v>
      </c>
      <c r="N148" s="102">
        <f>K148/E148</f>
        <v>0.4383012211668928</v>
      </c>
      <c r="O148" s="102">
        <f>K148/I148</f>
        <v>0.5463290882338018</v>
      </c>
      <c r="P148" s="80">
        <f>VLOOKUP(A148,Mobilités!$A$3:$R$209,18,0)/VLOOKUP(A148,Mobilités!$A$3:$M$209,13,0)</f>
        <v>1.3784457572272504</v>
      </c>
      <c r="Q148" s="90"/>
      <c r="S148" s="90"/>
    </row>
    <row r="149" spans="1:19" s="53" customFormat="1" ht="14.25" customHeight="1">
      <c r="A149" s="57">
        <v>193</v>
      </c>
      <c r="B149" s="60" t="s">
        <v>547</v>
      </c>
      <c r="C149" s="140" t="str">
        <f>VLOOKUP($A149,'Caractéristiques des enquêtes'!$A$2:$C$210,3,0)</f>
        <v>EMC²</v>
      </c>
      <c r="D149" s="63">
        <v>2018</v>
      </c>
      <c r="E149" s="169">
        <v>236300</v>
      </c>
      <c r="F149" s="67">
        <v>69</v>
      </c>
      <c r="G149" s="167" t="s">
        <v>538</v>
      </c>
      <c r="H149" s="101">
        <v>116647</v>
      </c>
      <c r="I149" s="101">
        <v>187951</v>
      </c>
      <c r="J149" s="101">
        <v>163765</v>
      </c>
      <c r="K149" s="103">
        <v>159177</v>
      </c>
      <c r="L149" s="103">
        <v>159177</v>
      </c>
      <c r="M149" s="80">
        <f t="shared" si="6"/>
        <v>1.3646043190137767</v>
      </c>
      <c r="N149" s="102">
        <f t="shared" si="7"/>
        <v>0.673622513753703</v>
      </c>
      <c r="O149" s="102">
        <f t="shared" si="8"/>
        <v>0.8469069065873552</v>
      </c>
      <c r="P149" s="80">
        <f>VLOOKUP(A149,Mobilités!$A$3:$R$209,18,0)/VLOOKUP(A149,Mobilités!$A$3:$M$209,13,0)</f>
        <v>1.249390506238348</v>
      </c>
      <c r="Q149" s="90"/>
      <c r="S149" s="90"/>
    </row>
    <row r="150" spans="1:19" s="53" customFormat="1" ht="14.25" customHeight="1">
      <c r="A150" s="57">
        <v>26</v>
      </c>
      <c r="B150" s="60" t="s">
        <v>325</v>
      </c>
      <c r="C150" s="146" t="str">
        <f>VLOOKUP($A150,'Caractéristiques des enquêtes'!$A$2:$C$210,3,0)</f>
        <v>EMD</v>
      </c>
      <c r="D150" s="100">
        <v>1988</v>
      </c>
      <c r="E150" s="168">
        <v>200000</v>
      </c>
      <c r="F150" s="63">
        <v>6</v>
      </c>
      <c r="G150" s="135" t="s">
        <v>538</v>
      </c>
      <c r="H150" s="101">
        <v>79141</v>
      </c>
      <c r="I150" s="101">
        <v>146041</v>
      </c>
      <c r="J150" s="101">
        <v>106167</v>
      </c>
      <c r="K150" s="101">
        <v>76362</v>
      </c>
      <c r="L150" s="101" t="s">
        <v>314</v>
      </c>
      <c r="M150" s="80">
        <f t="shared" si="6"/>
        <v>0.9648854576009906</v>
      </c>
      <c r="N150" s="102">
        <f t="shared" si="7"/>
        <v>0.38181</v>
      </c>
      <c r="O150" s="102">
        <f t="shared" si="8"/>
        <v>0.5228805609383667</v>
      </c>
      <c r="P150" s="80">
        <f>VLOOKUP(A150,Mobilités!$A$3:$R$209,18,0)/VLOOKUP(A150,Mobilités!$A$3:$M$209,13,0)</f>
        <v>1.3331193838254172</v>
      </c>
      <c r="Q150" s="90"/>
      <c r="S150" s="90"/>
    </row>
    <row r="151" spans="1:19" s="53" customFormat="1" ht="14.25" customHeight="1">
      <c r="A151" s="57">
        <v>57</v>
      </c>
      <c r="B151" s="60" t="s">
        <v>328</v>
      </c>
      <c r="C151" s="146" t="str">
        <f>VLOOKUP($A151,'Caractéristiques des enquêtes'!$A$2:$C$210,3,0)</f>
        <v>EMD</v>
      </c>
      <c r="D151" s="100">
        <v>1997</v>
      </c>
      <c r="E151" s="168">
        <v>221000</v>
      </c>
      <c r="F151" s="63">
        <v>16</v>
      </c>
      <c r="G151" s="135" t="s">
        <v>538</v>
      </c>
      <c r="H151" s="101">
        <v>92301</v>
      </c>
      <c r="I151" s="101">
        <v>169976</v>
      </c>
      <c r="J151" s="101">
        <v>129550</v>
      </c>
      <c r="K151" s="101">
        <v>94589</v>
      </c>
      <c r="L151" s="101">
        <v>101129</v>
      </c>
      <c r="M151" s="80">
        <f t="shared" si="6"/>
        <v>1.0247884638302944</v>
      </c>
      <c r="N151" s="102">
        <f t="shared" si="7"/>
        <v>0.42800452488687785</v>
      </c>
      <c r="O151" s="102">
        <f t="shared" si="8"/>
        <v>0.5564844448628041</v>
      </c>
      <c r="P151" s="80">
        <f>VLOOKUP(A151,Mobilités!$A$3:$R$209,18,0)/VLOOKUP(A151,Mobilités!$A$3:$M$209,13,0)</f>
        <v>1.3157586408904511</v>
      </c>
      <c r="Q151" s="90"/>
      <c r="S151" s="90"/>
    </row>
    <row r="152" spans="1:19" s="53" customFormat="1" ht="14.25" customHeight="1">
      <c r="A152" s="57">
        <v>94</v>
      </c>
      <c r="B152" s="60" t="s">
        <v>328</v>
      </c>
      <c r="C152" s="146" t="str">
        <f>VLOOKUP($A152,'Caractéristiques des enquêtes'!$A$2:$C$210,3,0)</f>
        <v>EMD</v>
      </c>
      <c r="D152" s="100">
        <v>2006</v>
      </c>
      <c r="E152" s="168">
        <v>228000</v>
      </c>
      <c r="F152" s="63">
        <v>16</v>
      </c>
      <c r="G152" s="135" t="s">
        <v>538</v>
      </c>
      <c r="H152" s="101">
        <v>97950</v>
      </c>
      <c r="I152" s="101">
        <v>180830</v>
      </c>
      <c r="J152" s="101">
        <v>141008</v>
      </c>
      <c r="K152" s="101">
        <v>102236</v>
      </c>
      <c r="L152" s="101">
        <v>107740</v>
      </c>
      <c r="M152" s="80">
        <f t="shared" si="6"/>
        <v>1.0437570188871874</v>
      </c>
      <c r="N152" s="102">
        <f t="shared" si="7"/>
        <v>0.4484035087719298</v>
      </c>
      <c r="O152" s="102">
        <f t="shared" si="8"/>
        <v>0.5653707902449815</v>
      </c>
      <c r="P152" s="80">
        <f>VLOOKUP(A152,Mobilités!$A$3:$R$209,18,0)/VLOOKUP(A152,Mobilités!$A$3:$M$209,13,0)</f>
        <v>1.3095238095238098</v>
      </c>
      <c r="Q152" s="90"/>
      <c r="S152" s="90"/>
    </row>
    <row r="153" spans="1:19" s="53" customFormat="1" ht="14.25" customHeight="1">
      <c r="A153" s="57">
        <v>204</v>
      </c>
      <c r="B153" s="195" t="s">
        <v>328</v>
      </c>
      <c r="C153" s="196" t="s">
        <v>542</v>
      </c>
      <c r="D153" s="197">
        <v>2021</v>
      </c>
      <c r="E153" s="198">
        <v>293500</v>
      </c>
      <c r="F153" s="199">
        <v>143</v>
      </c>
      <c r="G153" s="201" t="s">
        <v>538</v>
      </c>
      <c r="H153" s="101">
        <v>142686</v>
      </c>
      <c r="I153" s="101">
        <v>230559</v>
      </c>
      <c r="J153" s="101">
        <v>184210</v>
      </c>
      <c r="K153" s="101">
        <v>149442</v>
      </c>
      <c r="L153" s="101">
        <v>160539</v>
      </c>
      <c r="M153" s="80">
        <f>K153/H153</f>
        <v>1.0473487237710777</v>
      </c>
      <c r="N153" s="102">
        <f>K153/E153</f>
        <v>0.5091720613287904</v>
      </c>
      <c r="O153" s="102">
        <f>K153/I153</f>
        <v>0.6481724851339571</v>
      </c>
      <c r="P153" s="80">
        <f>VLOOKUP(A153,Mobilités!$A$3:$R$209,18,0)/VLOOKUP(A153,Mobilités!$A$3:$M$209,13,0)</f>
        <v>1.2585526873816053</v>
      </c>
      <c r="Q153" s="90"/>
      <c r="S153" s="90"/>
    </row>
    <row r="154" spans="1:19" s="53" customFormat="1" ht="14.25" customHeight="1">
      <c r="A154" s="57">
        <v>40</v>
      </c>
      <c r="B154" s="60" t="s">
        <v>331</v>
      </c>
      <c r="C154" s="146" t="str">
        <f>VLOOKUP($A154,'Caractéristiques des enquêtes'!$A$2:$C$210,3,0)</f>
        <v>EMD</v>
      </c>
      <c r="D154" s="100">
        <v>1991</v>
      </c>
      <c r="E154" s="168">
        <v>309000</v>
      </c>
      <c r="F154" s="63">
        <v>27</v>
      </c>
      <c r="G154" s="135" t="s">
        <v>538</v>
      </c>
      <c r="H154" s="101">
        <v>122185</v>
      </c>
      <c r="I154" s="101">
        <v>234579</v>
      </c>
      <c r="J154" s="101">
        <v>188780</v>
      </c>
      <c r="K154" s="101">
        <v>145638</v>
      </c>
      <c r="L154" s="101" t="s">
        <v>314</v>
      </c>
      <c r="M154" s="80">
        <f t="shared" si="6"/>
        <v>1.1919466382943897</v>
      </c>
      <c r="N154" s="102">
        <f t="shared" si="7"/>
        <v>0.47132038834951456</v>
      </c>
      <c r="O154" s="102">
        <f t="shared" si="8"/>
        <v>0.6208484135408541</v>
      </c>
      <c r="P154" s="80">
        <f>VLOOKUP(A154,Mobilités!$A$3:$R$209,18,0)/VLOOKUP(A154,Mobilités!$A$3:$M$209,13,0)</f>
        <v>1.3078512396694215</v>
      </c>
      <c r="Q154" s="90"/>
      <c r="S154" s="90"/>
    </row>
    <row r="155" spans="1:19" s="53" customFormat="1" ht="14.25" customHeight="1">
      <c r="A155" s="57">
        <v>69</v>
      </c>
      <c r="B155" s="60" t="s">
        <v>331</v>
      </c>
      <c r="C155" s="146" t="str">
        <f>VLOOKUP($A155,'Caractéristiques des enquêtes'!$A$2:$C$210,3,0)</f>
        <v>EMD</v>
      </c>
      <c r="D155" s="100">
        <v>2000</v>
      </c>
      <c r="E155" s="168">
        <v>352000</v>
      </c>
      <c r="F155" s="63">
        <v>36</v>
      </c>
      <c r="G155" s="135" t="s">
        <v>538</v>
      </c>
      <c r="H155" s="101">
        <v>157183</v>
      </c>
      <c r="I155" s="101">
        <v>267908</v>
      </c>
      <c r="J155" s="101">
        <v>231441</v>
      </c>
      <c r="K155" s="101">
        <v>174814</v>
      </c>
      <c r="L155" s="101">
        <v>184929</v>
      </c>
      <c r="M155" s="80">
        <f t="shared" si="6"/>
        <v>1.1121686187437574</v>
      </c>
      <c r="N155" s="102">
        <f t="shared" si="7"/>
        <v>0.4966306818181818</v>
      </c>
      <c r="O155" s="102">
        <f t="shared" si="8"/>
        <v>0.6525150424772683</v>
      </c>
      <c r="P155" s="80">
        <f>VLOOKUP(A155,Mobilités!$A$3:$R$209,18,0)/VLOOKUP(A155,Mobilités!$A$3:$M$209,13,0)</f>
        <v>1.279529993815708</v>
      </c>
      <c r="Q155" s="90"/>
      <c r="S155" s="90"/>
    </row>
    <row r="156" spans="1:19" s="53" customFormat="1" ht="14.25" customHeight="1">
      <c r="A156" s="57">
        <v>100</v>
      </c>
      <c r="B156" s="60" t="s">
        <v>336</v>
      </c>
      <c r="C156" s="146" t="str">
        <f>VLOOKUP($A156,'Caractéristiques des enquêtes'!$A$2:$C$210,3,0)</f>
        <v>EDGT</v>
      </c>
      <c r="D156" s="100">
        <v>2007</v>
      </c>
      <c r="E156" s="168">
        <v>392000</v>
      </c>
      <c r="F156" s="63">
        <v>37</v>
      </c>
      <c r="G156" s="135" t="s">
        <v>538</v>
      </c>
      <c r="H156" s="101">
        <v>180446</v>
      </c>
      <c r="I156" s="101">
        <v>300214</v>
      </c>
      <c r="J156" s="101">
        <v>258336</v>
      </c>
      <c r="K156" s="101">
        <v>203796</v>
      </c>
      <c r="L156" s="101">
        <v>216385</v>
      </c>
      <c r="M156" s="80">
        <f t="shared" si="6"/>
        <v>1.1294015938286246</v>
      </c>
      <c r="N156" s="102">
        <f t="shared" si="7"/>
        <v>0.5198877551020408</v>
      </c>
      <c r="O156" s="102">
        <f t="shared" si="8"/>
        <v>0.6788357638218071</v>
      </c>
      <c r="P156" s="80">
        <f>VLOOKUP(A156,Mobilités!$A$3:$R$209,18,0)/VLOOKUP(A156,Mobilités!$A$3:$M$209,13,0)</f>
        <v>1.2889733840304183</v>
      </c>
      <c r="Q156" s="90"/>
      <c r="S156" s="90"/>
    </row>
    <row r="157" spans="1:19" s="53" customFormat="1" ht="14.25" customHeight="1">
      <c r="A157" s="57">
        <v>194</v>
      </c>
      <c r="B157" s="60" t="s">
        <v>552</v>
      </c>
      <c r="C157" s="140" t="str">
        <f>VLOOKUP($A157,'Caractéristiques des enquêtes'!$A$2:$C$210,3,0)</f>
        <v>EMC²</v>
      </c>
      <c r="D157" s="61">
        <v>2018</v>
      </c>
      <c r="E157" s="169">
        <v>1077000</v>
      </c>
      <c r="F157" s="63">
        <v>393</v>
      </c>
      <c r="G157" s="167" t="s">
        <v>538</v>
      </c>
      <c r="H157" s="101">
        <v>486029</v>
      </c>
      <c r="I157" s="101">
        <v>824572</v>
      </c>
      <c r="J157" s="101">
        <v>724422</v>
      </c>
      <c r="K157" s="103">
        <v>638986</v>
      </c>
      <c r="L157" s="103">
        <v>638986</v>
      </c>
      <c r="M157" s="80">
        <f t="shared" si="6"/>
        <v>1.3147075586024701</v>
      </c>
      <c r="N157" s="102">
        <f t="shared" si="7"/>
        <v>0.5933017641597029</v>
      </c>
      <c r="O157" s="102">
        <f t="shared" si="8"/>
        <v>0.7749305094036664</v>
      </c>
      <c r="P157" s="80">
        <f>VLOOKUP(A157,Mobilités!$A$3:$R$209,18,0)/VLOOKUP(A157,Mobilités!$A$3:$M$209,13,0)</f>
        <v>1.2565463881595762</v>
      </c>
      <c r="Q157" s="90"/>
      <c r="S157" s="90"/>
    </row>
    <row r="158" spans="1:19" s="53" customFormat="1" ht="14.25" customHeight="1">
      <c r="A158" s="57">
        <v>198</v>
      </c>
      <c r="B158" s="60" t="s">
        <v>572</v>
      </c>
      <c r="C158" s="140" t="s">
        <v>542</v>
      </c>
      <c r="D158" s="61">
        <v>2020</v>
      </c>
      <c r="E158" s="169">
        <v>60400</v>
      </c>
      <c r="F158" s="63">
        <v>12</v>
      </c>
      <c r="G158" s="167" t="s">
        <v>538</v>
      </c>
      <c r="H158" s="101">
        <v>29729</v>
      </c>
      <c r="I158" s="101">
        <v>48205</v>
      </c>
      <c r="J158" s="101">
        <v>43428</v>
      </c>
      <c r="K158" s="101">
        <v>39245</v>
      </c>
      <c r="L158" s="101">
        <v>40574</v>
      </c>
      <c r="M158" s="80">
        <f>K158/H158</f>
        <v>1.320091493154832</v>
      </c>
      <c r="N158" s="102">
        <f>K158/E158</f>
        <v>0.6497516556291391</v>
      </c>
      <c r="O158" s="102">
        <f>K158/I158</f>
        <v>0.8141271652318224</v>
      </c>
      <c r="P158" s="80">
        <f>VLOOKUP(A158,Mobilités!$A$3:$R$209,18,0)/VLOOKUP(A158,Mobilités!$A$3:$M$209,13,0)</f>
        <v>1.2517251081322098</v>
      </c>
      <c r="Q158" s="90"/>
      <c r="S158" s="90"/>
    </row>
    <row r="159" spans="1:19" s="53" customFormat="1" ht="14.25" customHeight="1">
      <c r="A159" s="57">
        <v>49</v>
      </c>
      <c r="B159" s="60" t="s">
        <v>339</v>
      </c>
      <c r="C159" s="146" t="str">
        <f>VLOOKUP($A159,'Caractéristiques des enquêtes'!$A$2:$C$210,3,0)</f>
        <v>EMD</v>
      </c>
      <c r="D159" s="100">
        <v>1996</v>
      </c>
      <c r="E159" s="168">
        <v>382000</v>
      </c>
      <c r="F159" s="63">
        <v>33</v>
      </c>
      <c r="G159" s="135" t="s">
        <v>538</v>
      </c>
      <c r="H159" s="101">
        <v>159066</v>
      </c>
      <c r="I159" s="101">
        <v>289375</v>
      </c>
      <c r="J159" s="101">
        <v>222105</v>
      </c>
      <c r="K159" s="101">
        <v>162685</v>
      </c>
      <c r="L159" s="101">
        <v>171223</v>
      </c>
      <c r="M159" s="80">
        <f t="shared" si="6"/>
        <v>1.0227515622446028</v>
      </c>
      <c r="N159" s="102">
        <f t="shared" si="7"/>
        <v>0.42587696335078534</v>
      </c>
      <c r="O159" s="102">
        <f t="shared" si="8"/>
        <v>0.5621943844492441</v>
      </c>
      <c r="P159" s="80">
        <f>VLOOKUP(A159,Mobilités!$A$3:$R$209,18,0)/VLOOKUP(A159,Mobilités!$A$3:$M$209,13,0)</f>
        <v>1.3262316910785619</v>
      </c>
      <c r="Q159" s="90"/>
      <c r="S159" s="90"/>
    </row>
    <row r="160" spans="1:19" s="53" customFormat="1" ht="14.25" customHeight="1">
      <c r="A160" s="57">
        <v>102</v>
      </c>
      <c r="B160" s="60" t="s">
        <v>342</v>
      </c>
      <c r="C160" s="146" t="str">
        <f>VLOOKUP($A160,'Caractéristiques des enquêtes'!$A$2:$C$210,3,0)</f>
        <v>EMD</v>
      </c>
      <c r="D160" s="100">
        <v>2007</v>
      </c>
      <c r="E160" s="168">
        <v>663000</v>
      </c>
      <c r="F160" s="63">
        <v>256</v>
      </c>
      <c r="G160" s="135" t="s">
        <v>538</v>
      </c>
      <c r="H160" s="101">
        <v>279912</v>
      </c>
      <c r="I160" s="101">
        <v>493583</v>
      </c>
      <c r="J160" s="101">
        <v>408165</v>
      </c>
      <c r="K160" s="101">
        <v>339829</v>
      </c>
      <c r="L160" s="101">
        <v>361745</v>
      </c>
      <c r="M160" s="80">
        <f t="shared" si="6"/>
        <v>1.214056560633342</v>
      </c>
      <c r="N160" s="102">
        <f t="shared" si="7"/>
        <v>0.5125625942684766</v>
      </c>
      <c r="O160" s="102">
        <f t="shared" si="8"/>
        <v>0.6884941337120606</v>
      </c>
      <c r="P160" s="80">
        <f>VLOOKUP(A160,Mobilités!$A$3:$R$209,18,0)/VLOOKUP(A160,Mobilités!$A$3:$M$209,13,0)</f>
        <v>1.3313253012048194</v>
      </c>
      <c r="Q160" s="90"/>
      <c r="S160" s="90"/>
    </row>
    <row r="161" spans="1:19" s="53" customFormat="1" ht="14.25" customHeight="1">
      <c r="A161" s="57">
        <v>101</v>
      </c>
      <c r="B161" s="60" t="s">
        <v>344</v>
      </c>
      <c r="C161" s="146" t="str">
        <f>VLOOKUP($A161,'Caractéristiques des enquêtes'!$A$2:$C$210,3,0)</f>
        <v>EMD</v>
      </c>
      <c r="D161" s="100">
        <v>2007</v>
      </c>
      <c r="E161" s="168">
        <v>396000</v>
      </c>
      <c r="F161" s="63">
        <v>45</v>
      </c>
      <c r="G161" s="135" t="s">
        <v>538</v>
      </c>
      <c r="H161" s="101">
        <v>177568</v>
      </c>
      <c r="I161" s="101">
        <v>299840</v>
      </c>
      <c r="J161" s="101">
        <v>237214</v>
      </c>
      <c r="K161" s="101">
        <v>187005</v>
      </c>
      <c r="L161" s="101">
        <v>200074</v>
      </c>
      <c r="M161" s="80">
        <f t="shared" si="6"/>
        <v>1.0531458370877635</v>
      </c>
      <c r="N161" s="102">
        <f t="shared" si="7"/>
        <v>0.4722348484848485</v>
      </c>
      <c r="O161" s="102">
        <f t="shared" si="8"/>
        <v>0.6236826307363927</v>
      </c>
      <c r="P161" s="80">
        <f>VLOOKUP(A161,Mobilités!$A$3:$R$209,18,0)/VLOOKUP(A161,Mobilités!$A$3:$M$209,13,0)</f>
        <v>1.330842391304348</v>
      </c>
      <c r="Q161" s="90"/>
      <c r="S161" s="90"/>
    </row>
    <row r="162" spans="1:19" s="53" customFormat="1" ht="14.25" customHeight="1">
      <c r="A162" s="57">
        <v>180</v>
      </c>
      <c r="B162" s="60" t="s">
        <v>522</v>
      </c>
      <c r="C162" s="146" t="str">
        <f>VLOOKUP($A162,'Caractéristiques des enquêtes'!$A$2:$C$210,3,0)</f>
        <v>EMD</v>
      </c>
      <c r="D162" s="61">
        <v>2017</v>
      </c>
      <c r="E162" s="169">
        <v>387700</v>
      </c>
      <c r="F162" s="63">
        <v>33</v>
      </c>
      <c r="G162" s="135" t="s">
        <v>538</v>
      </c>
      <c r="H162" s="101">
        <v>190251</v>
      </c>
      <c r="I162" s="101">
        <v>308758</v>
      </c>
      <c r="J162" s="101">
        <v>246734</v>
      </c>
      <c r="K162" s="101">
        <v>191838</v>
      </c>
      <c r="L162" s="101">
        <v>202333</v>
      </c>
      <c r="M162" s="80">
        <f t="shared" si="6"/>
        <v>1.008341611870634</v>
      </c>
      <c r="N162" s="102">
        <f t="shared" si="7"/>
        <v>0.4948104204281661</v>
      </c>
      <c r="O162" s="102">
        <f t="shared" si="8"/>
        <v>0.6213215528018707</v>
      </c>
      <c r="P162" s="80">
        <f>VLOOKUP(A162,Mobilités!$A$3:$R$209,18,0)/VLOOKUP(A162,Mobilités!$A$3:$M$209,13,0)</f>
        <v>1.30221690153034</v>
      </c>
      <c r="Q162" s="90"/>
      <c r="S162" s="90"/>
    </row>
    <row r="163" spans="1:19" s="53" customFormat="1" ht="14.25" customHeight="1">
      <c r="A163" s="57">
        <v>179</v>
      </c>
      <c r="B163" s="60" t="s">
        <v>342</v>
      </c>
      <c r="C163" s="146" t="str">
        <f>VLOOKUP($A163,'Caractéristiques des enquêtes'!$A$2:$C$210,3,0)</f>
        <v>EMD</v>
      </c>
      <c r="D163" s="61">
        <v>2017</v>
      </c>
      <c r="E163" s="169">
        <v>403800</v>
      </c>
      <c r="F163" s="63">
        <v>45</v>
      </c>
      <c r="G163" s="135" t="s">
        <v>538</v>
      </c>
      <c r="H163" s="101">
        <v>196132</v>
      </c>
      <c r="I163" s="101">
        <v>320686</v>
      </c>
      <c r="J163" s="101">
        <v>258265</v>
      </c>
      <c r="K163" s="101">
        <v>202850</v>
      </c>
      <c r="L163" s="101">
        <v>214008</v>
      </c>
      <c r="M163" s="80">
        <f t="shared" si="6"/>
        <v>1.034252442232782</v>
      </c>
      <c r="N163" s="102">
        <f t="shared" si="7"/>
        <v>0.5023526498266468</v>
      </c>
      <c r="O163" s="102">
        <f t="shared" si="8"/>
        <v>0.6325502204648784</v>
      </c>
      <c r="P163" s="80">
        <f>VLOOKUP(A163,Mobilités!$A$3:$R$209,18,0)/VLOOKUP(A163,Mobilités!$A$3:$M$209,13,0)</f>
        <v>1.2975376196990425</v>
      </c>
      <c r="Q163" s="90"/>
      <c r="S163" s="90"/>
    </row>
    <row r="164" spans="1:19" s="53" customFormat="1" ht="14.25" customHeight="1">
      <c r="A164" s="57">
        <v>178</v>
      </c>
      <c r="B164" s="60" t="s">
        <v>521</v>
      </c>
      <c r="C164" s="146" t="str">
        <f>VLOOKUP($A164,'Caractéristiques des enquêtes'!$A$2:$C$210,3,0)</f>
        <v>EMD</v>
      </c>
      <c r="D164" s="61">
        <v>2017</v>
      </c>
      <c r="E164" s="169">
        <v>672000</v>
      </c>
      <c r="F164" s="63">
        <v>256</v>
      </c>
      <c r="G164" s="135" t="s">
        <v>538</v>
      </c>
      <c r="H164" s="101">
        <v>306057</v>
      </c>
      <c r="I164" s="101">
        <v>521970</v>
      </c>
      <c r="J164" s="101">
        <v>436602</v>
      </c>
      <c r="K164" s="101">
        <v>365163</v>
      </c>
      <c r="L164" s="101">
        <v>384549</v>
      </c>
      <c r="M164" s="80">
        <f t="shared" si="6"/>
        <v>1.193120889246121</v>
      </c>
      <c r="N164" s="102">
        <f t="shared" si="7"/>
        <v>0.5433973214285714</v>
      </c>
      <c r="O164" s="102">
        <f t="shared" si="8"/>
        <v>0.699586183113972</v>
      </c>
      <c r="P164" s="80">
        <f>VLOOKUP(A164,Mobilités!$A$3:$R$209,18,0)/VLOOKUP(A164,Mobilités!$A$3:$M$209,13,0)</f>
        <v>1.2967860816064443</v>
      </c>
      <c r="Q164" s="90"/>
      <c r="S164" s="90"/>
    </row>
    <row r="165" spans="1:19" s="53" customFormat="1" ht="14.25" customHeight="1">
      <c r="A165" s="57">
        <v>177</v>
      </c>
      <c r="B165" s="60" t="s">
        <v>518</v>
      </c>
      <c r="C165" s="146" t="str">
        <f>VLOOKUP($A165,'Caractéristiques des enquêtes'!$A$2:$C$210,3,0)</f>
        <v>EMD</v>
      </c>
      <c r="D165" s="61">
        <v>2017</v>
      </c>
      <c r="E165" s="169">
        <v>717500</v>
      </c>
      <c r="F165" s="63">
        <v>332</v>
      </c>
      <c r="G165" s="135" t="s">
        <v>538</v>
      </c>
      <c r="H165" s="101">
        <v>324403</v>
      </c>
      <c r="I165" s="101">
        <v>555618</v>
      </c>
      <c r="J165" s="101">
        <v>467211</v>
      </c>
      <c r="K165" s="101">
        <v>394046</v>
      </c>
      <c r="L165" s="101">
        <v>415366</v>
      </c>
      <c r="M165" s="80">
        <f t="shared" si="6"/>
        <v>1.2146805054207266</v>
      </c>
      <c r="N165" s="102">
        <f t="shared" si="7"/>
        <v>0.549193031358885</v>
      </c>
      <c r="O165" s="102">
        <f t="shared" si="8"/>
        <v>0.7092030855731816</v>
      </c>
      <c r="P165" s="80">
        <f>VLOOKUP(A165,Mobilités!$A$3:$R$209,18,0)/VLOOKUP(A165,Mobilités!$A$3:$M$209,13,0)</f>
        <v>1.2979264631245526</v>
      </c>
      <c r="Q165" s="90"/>
      <c r="S165" s="90"/>
    </row>
    <row r="166" spans="1:19" s="53" customFormat="1" ht="14.25" customHeight="1">
      <c r="A166" s="57">
        <v>168</v>
      </c>
      <c r="B166" s="60" t="s">
        <v>494</v>
      </c>
      <c r="C166" s="146" t="str">
        <f>VLOOKUP($A166,'Caractéristiques des enquêtes'!$A$2:$C$210,3,0)</f>
        <v>EDGT</v>
      </c>
      <c r="D166" s="61">
        <v>2016</v>
      </c>
      <c r="E166" s="169">
        <v>656700</v>
      </c>
      <c r="F166" s="63">
        <v>18</v>
      </c>
      <c r="G166" s="135" t="s">
        <v>538</v>
      </c>
      <c r="H166" s="101">
        <v>246067</v>
      </c>
      <c r="I166" s="101">
        <v>460590</v>
      </c>
      <c r="J166" s="101">
        <v>317892</v>
      </c>
      <c r="K166" s="101">
        <v>244855</v>
      </c>
      <c r="L166" s="101">
        <v>253790</v>
      </c>
      <c r="M166" s="80">
        <f t="shared" si="6"/>
        <v>0.9950745122263449</v>
      </c>
      <c r="N166" s="102">
        <f t="shared" si="7"/>
        <v>0.3728567077813309</v>
      </c>
      <c r="O166" s="102">
        <f t="shared" si="8"/>
        <v>0.5316116285633644</v>
      </c>
      <c r="P166" s="80">
        <f>VLOOKUP(A166,Mobilités!$A$3:$R$209,18,0)/VLOOKUP(A166,Mobilités!$A$3:$M$209,13,0)</f>
        <v>1.4603352039698785</v>
      </c>
      <c r="Q166" s="90"/>
      <c r="S166" s="90"/>
    </row>
    <row r="167" spans="1:19" s="53" customFormat="1" ht="14.25" customHeight="1">
      <c r="A167" s="57">
        <v>169</v>
      </c>
      <c r="B167" s="60" t="s">
        <v>495</v>
      </c>
      <c r="C167" s="146" t="str">
        <f>VLOOKUP($A167,'Caractéristiques des enquêtes'!$A$2:$C$210,3,0)</f>
        <v>EDGT</v>
      </c>
      <c r="D167" s="61">
        <v>2016</v>
      </c>
      <c r="E167" s="169">
        <v>169700</v>
      </c>
      <c r="F167" s="63">
        <v>6</v>
      </c>
      <c r="G167" s="135" t="s">
        <v>538</v>
      </c>
      <c r="H167" s="101">
        <v>58446</v>
      </c>
      <c r="I167" s="101">
        <v>118848</v>
      </c>
      <c r="J167" s="101">
        <v>88773</v>
      </c>
      <c r="K167" s="125">
        <v>75250</v>
      </c>
      <c r="L167" s="125">
        <v>75250</v>
      </c>
      <c r="M167" s="80">
        <f t="shared" si="6"/>
        <v>1.2875132601033432</v>
      </c>
      <c r="N167" s="102">
        <f t="shared" si="7"/>
        <v>0.44342958161461404</v>
      </c>
      <c r="O167" s="102">
        <f t="shared" si="8"/>
        <v>0.6331616855142703</v>
      </c>
      <c r="P167" s="80">
        <f>VLOOKUP(A167,Mobilités!$A$3:$R$209,18,0)/VLOOKUP(A167,Mobilités!$A$3:$M$209,13,0)</f>
        <v>1.4074295316992478</v>
      </c>
      <c r="Q167" s="90"/>
      <c r="S167" s="90"/>
    </row>
    <row r="168" spans="1:19" s="53" customFormat="1" ht="14.25" customHeight="1">
      <c r="A168" s="57">
        <v>170</v>
      </c>
      <c r="B168" s="60" t="s">
        <v>496</v>
      </c>
      <c r="C168" s="146" t="str">
        <f>VLOOKUP($A168,'Caractéristiques des enquêtes'!$A$2:$C$210,3,0)</f>
        <v>EDGT</v>
      </c>
      <c r="D168" s="61">
        <v>2016</v>
      </c>
      <c r="E168" s="169">
        <v>826400</v>
      </c>
      <c r="F168" s="63">
        <v>24</v>
      </c>
      <c r="G168" s="135" t="s">
        <v>538</v>
      </c>
      <c r="H168" s="101">
        <v>304513</v>
      </c>
      <c r="I168" s="101">
        <v>579439</v>
      </c>
      <c r="J168" s="101">
        <v>406664</v>
      </c>
      <c r="K168" s="125">
        <v>329039</v>
      </c>
      <c r="L168" s="125">
        <v>329039</v>
      </c>
      <c r="M168" s="80">
        <f t="shared" si="6"/>
        <v>1.080541717430783</v>
      </c>
      <c r="N168" s="102">
        <f t="shared" si="7"/>
        <v>0.3981594869312681</v>
      </c>
      <c r="O168" s="102">
        <f t="shared" si="8"/>
        <v>0.5678578763252042</v>
      </c>
      <c r="P168" s="80">
        <f>VLOOKUP(A168,Mobilités!$A$3:$R$209,18,0)/VLOOKUP(A168,Mobilités!$A$3:$M$209,13,0)</f>
        <v>1.4482127026690403</v>
      </c>
      <c r="Q168" s="90"/>
      <c r="S168" s="90"/>
    </row>
    <row r="169" spans="1:19" s="53" customFormat="1" ht="14.25" customHeight="1">
      <c r="A169" s="57">
        <v>46</v>
      </c>
      <c r="B169" s="60" t="s">
        <v>346</v>
      </c>
      <c r="C169" s="146" t="str">
        <f>VLOOKUP($A169,'Caractéristiques des enquêtes'!$A$2:$C$210,3,0)</f>
        <v>EMD</v>
      </c>
      <c r="D169" s="100">
        <v>1992</v>
      </c>
      <c r="E169" s="168">
        <v>435000</v>
      </c>
      <c r="F169" s="63">
        <v>43</v>
      </c>
      <c r="G169" s="135" t="s">
        <v>538</v>
      </c>
      <c r="H169" s="101">
        <v>170488</v>
      </c>
      <c r="I169" s="101">
        <v>331494</v>
      </c>
      <c r="J169" s="101">
        <v>241510</v>
      </c>
      <c r="K169" s="101">
        <v>183993</v>
      </c>
      <c r="L169" s="101" t="s">
        <v>314</v>
      </c>
      <c r="M169" s="80">
        <f t="shared" si="6"/>
        <v>1.0792137863075406</v>
      </c>
      <c r="N169" s="102">
        <f t="shared" si="7"/>
        <v>0.42297241379310346</v>
      </c>
      <c r="O169" s="102">
        <f t="shared" si="8"/>
        <v>0.5550417202121305</v>
      </c>
      <c r="P169" s="80">
        <f>VLOOKUP(A169,Mobilités!$A$3:$R$209,18,0)/VLOOKUP(A169,Mobilités!$A$3:$M$209,13,0)</f>
        <v>1.3306801736613605</v>
      </c>
      <c r="Q169" s="90"/>
      <c r="S169" s="90"/>
    </row>
    <row r="170" spans="1:19" s="53" customFormat="1" ht="14.25" customHeight="1">
      <c r="A170" s="57">
        <v>70</v>
      </c>
      <c r="B170" s="60" t="s">
        <v>349</v>
      </c>
      <c r="C170" s="146" t="str">
        <f>VLOOKUP($A170,'Caractéristiques des enquêtes'!$A$2:$C$210,3,0)</f>
        <v>EMD</v>
      </c>
      <c r="D170" s="100">
        <v>2001</v>
      </c>
      <c r="E170" s="168">
        <v>510000</v>
      </c>
      <c r="F170" s="63">
        <v>83</v>
      </c>
      <c r="G170" s="135" t="s">
        <v>538</v>
      </c>
      <c r="H170" s="101">
        <v>209623</v>
      </c>
      <c r="I170" s="101">
        <v>401623</v>
      </c>
      <c r="J170" s="101">
        <v>303730</v>
      </c>
      <c r="K170" s="101">
        <v>230769</v>
      </c>
      <c r="L170" s="101">
        <v>241624</v>
      </c>
      <c r="M170" s="80">
        <f t="shared" si="6"/>
        <v>1.1008763351349804</v>
      </c>
      <c r="N170" s="102">
        <f t="shared" si="7"/>
        <v>0.45248823529411764</v>
      </c>
      <c r="O170" s="102">
        <f t="shared" si="8"/>
        <v>0.5745910966254423</v>
      </c>
      <c r="P170" s="80">
        <f>VLOOKUP(A170,Mobilités!$A$3:$R$209,18,0)/VLOOKUP(A170,Mobilités!$A$3:$M$209,13,0)</f>
        <v>1.3221587336200251</v>
      </c>
      <c r="Q170" s="90"/>
      <c r="S170" s="90"/>
    </row>
    <row r="171" spans="1:19" s="53" customFormat="1" ht="14.25" customHeight="1">
      <c r="A171" s="57">
        <v>121</v>
      </c>
      <c r="B171" s="60" t="s">
        <v>349</v>
      </c>
      <c r="C171" s="146" t="str">
        <f>VLOOKUP($A171,'Caractéristiques des enquêtes'!$A$2:$C$210,3,0)</f>
        <v>EMD</v>
      </c>
      <c r="D171" s="100">
        <v>2010</v>
      </c>
      <c r="E171" s="168">
        <v>582500</v>
      </c>
      <c r="F171" s="63">
        <v>161</v>
      </c>
      <c r="G171" s="135" t="s">
        <v>538</v>
      </c>
      <c r="H171" s="101">
        <v>259415</v>
      </c>
      <c r="I171" s="101">
        <v>451291</v>
      </c>
      <c r="J171" s="101">
        <v>376657</v>
      </c>
      <c r="K171" s="101">
        <v>321543</v>
      </c>
      <c r="L171" s="101">
        <v>339035</v>
      </c>
      <c r="M171" s="80">
        <f t="shared" si="6"/>
        <v>1.2394927047395101</v>
      </c>
      <c r="N171" s="102">
        <f t="shared" si="7"/>
        <v>0.5520051502145923</v>
      </c>
      <c r="O171" s="102">
        <f t="shared" si="8"/>
        <v>0.7124959283477844</v>
      </c>
      <c r="P171" s="80">
        <f>VLOOKUP(A171,Mobilités!$A$3:$R$209,18,0)/VLOOKUP(A171,Mobilités!$A$3:$M$209,13,0)</f>
        <v>1.3157894736842106</v>
      </c>
      <c r="Q171" s="90"/>
      <c r="S171" s="90"/>
    </row>
    <row r="172" spans="1:19" s="53" customFormat="1" ht="14.25" customHeight="1">
      <c r="A172" s="57">
        <v>203</v>
      </c>
      <c r="B172" s="191" t="s">
        <v>349</v>
      </c>
      <c r="C172" s="163" t="s">
        <v>583</v>
      </c>
      <c r="D172" s="176">
        <v>2021</v>
      </c>
      <c r="E172" s="192">
        <v>720300</v>
      </c>
      <c r="F172" s="173">
        <v>316</v>
      </c>
      <c r="G172" s="190" t="s">
        <v>538</v>
      </c>
      <c r="H172" s="101">
        <v>327298</v>
      </c>
      <c r="I172" s="101">
        <v>558133</v>
      </c>
      <c r="J172" s="101">
        <v>483217</v>
      </c>
      <c r="K172" s="101">
        <v>407159</v>
      </c>
      <c r="L172" s="101">
        <v>431112</v>
      </c>
      <c r="M172" s="80">
        <f>K172/H172</f>
        <v>1.2440008799320497</v>
      </c>
      <c r="N172" s="102">
        <f>K172/E172</f>
        <v>0.565263084825767</v>
      </c>
      <c r="O172" s="102">
        <f>K172/I172</f>
        <v>0.7295017495829847</v>
      </c>
      <c r="P172" s="80">
        <f>VLOOKUP(A172,Mobilités!$A$3:$R$209,18,0)/VLOOKUP(A172,Mobilités!$A$3:$M$209,13,0)</f>
        <v>1.2811326333536743</v>
      </c>
      <c r="Q172" s="90"/>
      <c r="S172" s="90"/>
    </row>
    <row r="173" spans="1:19" s="53" customFormat="1" ht="14.25" customHeight="1">
      <c r="A173" s="57">
        <v>50</v>
      </c>
      <c r="B173" s="60" t="s">
        <v>353</v>
      </c>
      <c r="C173" s="146" t="str">
        <f>VLOOKUP($A173,'Caractéristiques des enquêtes'!$A$2:$C$210,3,0)</f>
        <v>EMD</v>
      </c>
      <c r="D173" s="100">
        <v>1996</v>
      </c>
      <c r="E173" s="168">
        <v>187000</v>
      </c>
      <c r="F173" s="63">
        <v>28</v>
      </c>
      <c r="G173" s="135" t="s">
        <v>538</v>
      </c>
      <c r="H173" s="101">
        <v>76396</v>
      </c>
      <c r="I173" s="101">
        <v>141314</v>
      </c>
      <c r="J173" s="101">
        <v>118848</v>
      </c>
      <c r="K173" s="101">
        <v>92740</v>
      </c>
      <c r="L173" s="101">
        <v>95673</v>
      </c>
      <c r="M173" s="80">
        <f t="shared" si="6"/>
        <v>1.2139379025079846</v>
      </c>
      <c r="N173" s="102">
        <f t="shared" si="7"/>
        <v>0.4959358288770053</v>
      </c>
      <c r="O173" s="102">
        <f t="shared" si="8"/>
        <v>0.6562690179316982</v>
      </c>
      <c r="P173" s="80">
        <f>VLOOKUP(A173,Mobilités!$A$3:$R$209,18,0)/VLOOKUP(A173,Mobilités!$A$3:$M$209,13,0)</f>
        <v>1.3543010752688172</v>
      </c>
      <c r="Q173" s="90"/>
      <c r="S173" s="90"/>
    </row>
    <row r="174" spans="1:19" s="53" customFormat="1" ht="14.25" customHeight="1">
      <c r="A174" s="57">
        <v>166</v>
      </c>
      <c r="B174" s="60" t="s">
        <v>491</v>
      </c>
      <c r="C174" s="146" t="str">
        <f>VLOOKUP($A174,'Caractéristiques des enquêtes'!$A$2:$C$210,3,0)</f>
        <v>EDGT</v>
      </c>
      <c r="D174" s="61">
        <v>2015</v>
      </c>
      <c r="E174" s="169">
        <v>224500</v>
      </c>
      <c r="F174" s="169">
        <v>28</v>
      </c>
      <c r="G174" s="135" t="s">
        <v>538</v>
      </c>
      <c r="H174" s="101">
        <v>109586</v>
      </c>
      <c r="I174" s="101">
        <v>186042</v>
      </c>
      <c r="J174" s="101">
        <v>166872</v>
      </c>
      <c r="K174" s="125">
        <v>152538</v>
      </c>
      <c r="L174" s="125">
        <v>152538</v>
      </c>
      <c r="M174" s="80">
        <f t="shared" si="6"/>
        <v>1.3919478765535744</v>
      </c>
      <c r="N174" s="102">
        <f t="shared" si="7"/>
        <v>0.679456570155902</v>
      </c>
      <c r="O174" s="102">
        <f t="shared" si="8"/>
        <v>0.8199116328570968</v>
      </c>
      <c r="P174" s="80">
        <f>VLOOKUP(A174,Mobilités!$A$3:$R$209,18,0)/VLOOKUP(A174,Mobilités!$A$3:$M$209,13,0)</f>
        <v>1.2694931773879141</v>
      </c>
      <c r="Q174" s="90"/>
      <c r="S174" s="90"/>
    </row>
    <row r="175" spans="1:19" s="53" customFormat="1" ht="14.25" customHeight="1">
      <c r="A175" s="57">
        <v>122</v>
      </c>
      <c r="B175" s="60" t="s">
        <v>356</v>
      </c>
      <c r="C175" s="146" t="str">
        <f>VLOOKUP($A175,'Caractéristiques des enquêtes'!$A$2:$C$210,3,0)</f>
        <v>EDGT</v>
      </c>
      <c r="D175" s="100">
        <v>2010</v>
      </c>
      <c r="E175" s="168">
        <v>147500</v>
      </c>
      <c r="F175" s="63">
        <v>7</v>
      </c>
      <c r="G175" s="135" t="s">
        <v>538</v>
      </c>
      <c r="H175" s="101">
        <v>55874</v>
      </c>
      <c r="I175" s="101">
        <v>106597</v>
      </c>
      <c r="J175" s="101">
        <v>84575</v>
      </c>
      <c r="K175" s="101">
        <v>66009</v>
      </c>
      <c r="L175" s="101">
        <v>70503</v>
      </c>
      <c r="M175" s="80">
        <f t="shared" si="6"/>
        <v>1.1813902709668183</v>
      </c>
      <c r="N175" s="102">
        <f t="shared" si="7"/>
        <v>0.4475186440677966</v>
      </c>
      <c r="O175" s="102">
        <f t="shared" si="8"/>
        <v>0.6192388153512763</v>
      </c>
      <c r="P175" s="80">
        <f>VLOOKUP(A175,Mobilités!$A$3:$R$209,18,0)/VLOOKUP(A175,Mobilités!$A$3:$M$209,13,0)</f>
        <v>1.243343934575193</v>
      </c>
      <c r="Q175" s="90"/>
      <c r="S175" s="90"/>
    </row>
    <row r="176" spans="1:19" s="53" customFormat="1" ht="14.25" customHeight="1">
      <c r="A176" s="57">
        <v>27</v>
      </c>
      <c r="B176" s="60" t="s">
        <v>358</v>
      </c>
      <c r="C176" s="146" t="str">
        <f>VLOOKUP($A176,'Caractéristiques des enquêtes'!$A$2:$C$210,3,0)</f>
        <v>EMD</v>
      </c>
      <c r="D176" s="100">
        <v>1988</v>
      </c>
      <c r="E176" s="168">
        <v>386000</v>
      </c>
      <c r="F176" s="63">
        <v>30</v>
      </c>
      <c r="G176" s="135" t="s">
        <v>538</v>
      </c>
      <c r="H176" s="101">
        <v>155786</v>
      </c>
      <c r="I176" s="101">
        <v>294750</v>
      </c>
      <c r="J176" s="101">
        <v>201552</v>
      </c>
      <c r="K176" s="101">
        <v>147437</v>
      </c>
      <c r="L176" s="101" t="s">
        <v>314</v>
      </c>
      <c r="M176" s="80">
        <f t="shared" si="6"/>
        <v>0.9464072509724879</v>
      </c>
      <c r="N176" s="102">
        <f t="shared" si="7"/>
        <v>0.38196113989637304</v>
      </c>
      <c r="O176" s="102">
        <f t="shared" si="8"/>
        <v>0.5002103477523325</v>
      </c>
      <c r="P176" s="80">
        <f>VLOOKUP(A176,Mobilités!$A$3:$R$209,18,0)/VLOOKUP(A176,Mobilités!$A$3:$M$209,13,0)</f>
        <v>1.3400431344356576</v>
      </c>
      <c r="Q176" s="90"/>
      <c r="S176" s="90"/>
    </row>
    <row r="177" spans="1:19" s="53" customFormat="1" ht="14.25" customHeight="1">
      <c r="A177" s="57">
        <v>58</v>
      </c>
      <c r="B177" s="60" t="s">
        <v>361</v>
      </c>
      <c r="C177" s="146" t="str">
        <f>VLOOKUP($A177,'Caractéristiques des enquêtes'!$A$2:$C$210,3,0)</f>
        <v>EMD</v>
      </c>
      <c r="D177" s="100">
        <v>1997</v>
      </c>
      <c r="E177" s="168">
        <v>437000</v>
      </c>
      <c r="F177" s="63">
        <v>27</v>
      </c>
      <c r="G177" s="135" t="s">
        <v>538</v>
      </c>
      <c r="H177" s="101">
        <v>186128</v>
      </c>
      <c r="I177" s="101">
        <v>333608</v>
      </c>
      <c r="J177" s="101">
        <v>257097</v>
      </c>
      <c r="K177" s="101">
        <v>188066</v>
      </c>
      <c r="L177" s="101">
        <v>203383</v>
      </c>
      <c r="M177" s="80">
        <f t="shared" si="6"/>
        <v>1.010412189461016</v>
      </c>
      <c r="N177" s="102">
        <f t="shared" si="7"/>
        <v>0.4303569794050343</v>
      </c>
      <c r="O177" s="102">
        <f t="shared" si="8"/>
        <v>0.5637334836095058</v>
      </c>
      <c r="P177" s="80">
        <f>VLOOKUP(A177,Mobilités!$A$3:$R$209,18,0)/VLOOKUP(A177,Mobilités!$A$3:$M$209,13,0)</f>
        <v>1.302461899179367</v>
      </c>
      <c r="Q177" s="90"/>
      <c r="S177" s="90"/>
    </row>
    <row r="178" spans="1:19" s="53" customFormat="1" ht="14.25" customHeight="1">
      <c r="A178" s="57">
        <v>59</v>
      </c>
      <c r="B178" s="60" t="s">
        <v>363</v>
      </c>
      <c r="C178" s="146" t="str">
        <f>VLOOKUP($A178,'Caractéristiques des enquêtes'!$A$2:$C$210,3,0)</f>
        <v>EMD</v>
      </c>
      <c r="D178" s="100">
        <v>1997</v>
      </c>
      <c r="E178" s="168">
        <v>563000</v>
      </c>
      <c r="F178" s="63">
        <v>129</v>
      </c>
      <c r="G178" s="135" t="s">
        <v>538</v>
      </c>
      <c r="H178" s="101">
        <v>232050</v>
      </c>
      <c r="I178" s="101">
        <v>429527</v>
      </c>
      <c r="J178" s="101">
        <v>337765</v>
      </c>
      <c r="K178" s="101">
        <v>255567</v>
      </c>
      <c r="L178" s="101">
        <v>275888</v>
      </c>
      <c r="M178" s="80">
        <f t="shared" si="6"/>
        <v>1.101344537815126</v>
      </c>
      <c r="N178" s="102">
        <f t="shared" si="7"/>
        <v>0.4539378330373002</v>
      </c>
      <c r="O178" s="102">
        <f t="shared" si="8"/>
        <v>0.5949963564572193</v>
      </c>
      <c r="P178" s="80">
        <f>VLOOKUP(A178,Mobilités!$A$3:$R$209,18,0)/VLOOKUP(A178,Mobilités!$A$3:$M$209,13,0)</f>
        <v>1.2933409873708381</v>
      </c>
      <c r="Q178" s="90"/>
      <c r="S178" s="90"/>
    </row>
    <row r="179" spans="1:19" s="53" customFormat="1" ht="14.25" customHeight="1">
      <c r="A179" s="57">
        <v>114</v>
      </c>
      <c r="B179" s="60" t="s">
        <v>365</v>
      </c>
      <c r="C179" s="146" t="str">
        <f>VLOOKUP($A179,'Caractéristiques des enquêtes'!$A$2:$C$210,3,0)</f>
        <v>EMD</v>
      </c>
      <c r="D179" s="100">
        <v>2009</v>
      </c>
      <c r="E179" s="168">
        <v>439000</v>
      </c>
      <c r="F179" s="63">
        <v>28</v>
      </c>
      <c r="G179" s="135" t="s">
        <v>538</v>
      </c>
      <c r="H179" s="101">
        <v>207225</v>
      </c>
      <c r="I179" s="101">
        <v>349417</v>
      </c>
      <c r="J179" s="101">
        <v>270868</v>
      </c>
      <c r="K179" s="101">
        <v>196680</v>
      </c>
      <c r="L179" s="101">
        <v>210365</v>
      </c>
      <c r="M179" s="80">
        <f t="shared" si="6"/>
        <v>0.9491132826637713</v>
      </c>
      <c r="N179" s="102">
        <f t="shared" si="7"/>
        <v>0.44801822323462415</v>
      </c>
      <c r="O179" s="102">
        <f t="shared" si="8"/>
        <v>0.5628804551581634</v>
      </c>
      <c r="P179" s="80">
        <f>VLOOKUP(A179,Mobilités!$A$3:$R$209,18,0)/VLOOKUP(A179,Mobilités!$A$3:$M$209,13,0)</f>
        <v>1.3019017432646594</v>
      </c>
      <c r="Q179" s="90"/>
      <c r="S179" s="90"/>
    </row>
    <row r="180" spans="1:19" s="53" customFormat="1" ht="14.25" customHeight="1">
      <c r="A180" s="57">
        <v>115</v>
      </c>
      <c r="B180" s="60" t="s">
        <v>368</v>
      </c>
      <c r="C180" s="146" t="str">
        <f>VLOOKUP($A180,'Caractéristiques des enquêtes'!$A$2:$C$210,3,0)</f>
        <v>EMD</v>
      </c>
      <c r="D180" s="100">
        <v>2009</v>
      </c>
      <c r="E180" s="168">
        <v>1057000</v>
      </c>
      <c r="F180" s="63">
        <v>526</v>
      </c>
      <c r="G180" s="135" t="s">
        <v>538</v>
      </c>
      <c r="H180" s="101">
        <v>456461</v>
      </c>
      <c r="I180" s="101">
        <v>830987</v>
      </c>
      <c r="J180" s="101">
        <v>692046</v>
      </c>
      <c r="K180" s="101">
        <v>577604</v>
      </c>
      <c r="L180" s="101">
        <v>610872</v>
      </c>
      <c r="M180" s="80">
        <f t="shared" si="6"/>
        <v>1.2653961674710434</v>
      </c>
      <c r="N180" s="102">
        <f t="shared" si="7"/>
        <v>0.5464560075685904</v>
      </c>
      <c r="O180" s="102">
        <f t="shared" si="8"/>
        <v>0.6950818725202681</v>
      </c>
      <c r="P180" s="80">
        <f>VLOOKUP(A180,Mobilités!$A$3:$R$209,18,0)/VLOOKUP(A180,Mobilités!$A$3:$M$209,13,0)</f>
        <v>1.3183475091130012</v>
      </c>
      <c r="Q180" s="90"/>
      <c r="S180" s="90"/>
    </row>
    <row r="181" spans="1:19" s="53" customFormat="1" ht="14.25" customHeight="1">
      <c r="A181" s="57">
        <v>22</v>
      </c>
      <c r="B181" s="60" t="s">
        <v>370</v>
      </c>
      <c r="C181" s="146" t="str">
        <f>VLOOKUP($A181,'Caractéristiques des enquêtes'!$A$2:$C$210,3,0)</f>
        <v>EMD</v>
      </c>
      <c r="D181" s="100">
        <v>1986</v>
      </c>
      <c r="E181" s="168">
        <v>289000</v>
      </c>
      <c r="F181" s="63">
        <v>8</v>
      </c>
      <c r="G181" s="135" t="s">
        <v>538</v>
      </c>
      <c r="H181" s="101">
        <v>115119</v>
      </c>
      <c r="I181" s="101">
        <v>222653</v>
      </c>
      <c r="J181" s="101">
        <v>155740</v>
      </c>
      <c r="K181" s="101">
        <v>105421</v>
      </c>
      <c r="L181" s="101">
        <v>108758</v>
      </c>
      <c r="M181" s="80">
        <f t="shared" si="6"/>
        <v>0.915756738679106</v>
      </c>
      <c r="N181" s="102">
        <f t="shared" si="7"/>
        <v>0.36477854671280274</v>
      </c>
      <c r="O181" s="102">
        <f t="shared" si="8"/>
        <v>0.47347666548395934</v>
      </c>
      <c r="P181" s="80">
        <f>VLOOKUP(A181,Mobilités!$A$3:$R$209,18,0)/VLOOKUP(A181,Mobilités!$A$3:$M$209,13,0)</f>
        <v>1.3336501901140685</v>
      </c>
      <c r="Q181" s="90"/>
      <c r="S181" s="90"/>
    </row>
    <row r="182" spans="1:19" s="53" customFormat="1" ht="14.25" customHeight="1">
      <c r="A182" s="57">
        <v>64</v>
      </c>
      <c r="B182" s="60" t="s">
        <v>373</v>
      </c>
      <c r="C182" s="146" t="str">
        <f>VLOOKUP($A182,'Caractéristiques des enquêtes'!$A$2:$C$210,3,0)</f>
        <v>EMD</v>
      </c>
      <c r="D182" s="100">
        <v>1998</v>
      </c>
      <c r="E182" s="168">
        <v>357000</v>
      </c>
      <c r="F182" s="63">
        <v>12</v>
      </c>
      <c r="G182" s="135" t="s">
        <v>538</v>
      </c>
      <c r="H182" s="101">
        <v>156197</v>
      </c>
      <c r="I182" s="101">
        <v>282239</v>
      </c>
      <c r="J182" s="101">
        <v>226035</v>
      </c>
      <c r="K182" s="101">
        <v>170654</v>
      </c>
      <c r="L182" s="101">
        <v>176589</v>
      </c>
      <c r="M182" s="80">
        <f t="shared" si="6"/>
        <v>1.092556195061365</v>
      </c>
      <c r="N182" s="102">
        <f t="shared" si="7"/>
        <v>0.47802240896358544</v>
      </c>
      <c r="O182" s="102">
        <f t="shared" si="8"/>
        <v>0.6046435822122386</v>
      </c>
      <c r="P182" s="80">
        <f>VLOOKUP(A182,Mobilités!$A$3:$R$209,18,0)/VLOOKUP(A182,Mobilités!$A$3:$M$209,13,0)</f>
        <v>1.3542340012928251</v>
      </c>
      <c r="Q182" s="90"/>
      <c r="S182" s="90"/>
    </row>
    <row r="183" spans="1:19" s="53" customFormat="1" ht="14.25" customHeight="1">
      <c r="A183" s="57">
        <v>104</v>
      </c>
      <c r="B183" s="60" t="s">
        <v>375</v>
      </c>
      <c r="C183" s="146" t="str">
        <f>VLOOKUP($A183,'Caractéristiques des enquêtes'!$A$2:$C$210,3,0)</f>
        <v>EMD</v>
      </c>
      <c r="D183" s="100">
        <v>2008</v>
      </c>
      <c r="E183" s="168">
        <v>368000</v>
      </c>
      <c r="F183" s="63">
        <v>12</v>
      </c>
      <c r="G183" s="135" t="s">
        <v>538</v>
      </c>
      <c r="H183" s="101">
        <v>171417</v>
      </c>
      <c r="I183" s="101">
        <v>291197</v>
      </c>
      <c r="J183" s="101">
        <v>238496</v>
      </c>
      <c r="K183" s="101">
        <v>187401</v>
      </c>
      <c r="L183" s="101">
        <v>193804</v>
      </c>
      <c r="M183" s="80">
        <f t="shared" si="6"/>
        <v>1.0932462941248535</v>
      </c>
      <c r="N183" s="102">
        <f t="shared" si="7"/>
        <v>0.509241847826087</v>
      </c>
      <c r="O183" s="102">
        <f t="shared" si="8"/>
        <v>0.6435540201307018</v>
      </c>
      <c r="P183" s="80">
        <f>VLOOKUP(A183,Mobilités!$A$3:$R$209,18,0)/VLOOKUP(A183,Mobilités!$A$3:$M$209,13,0)</f>
        <v>1.3485237483953787</v>
      </c>
      <c r="Q183" s="90"/>
      <c r="S183" s="90"/>
    </row>
    <row r="184" spans="1:19" s="53" customFormat="1" ht="14.25" customHeight="1">
      <c r="A184" s="57">
        <v>103</v>
      </c>
      <c r="B184" s="60" t="s">
        <v>377</v>
      </c>
      <c r="C184" s="146" t="str">
        <f>VLOOKUP($A184,'Caractéristiques des enquêtes'!$A$2:$C$210,3,0)</f>
        <v>EMD</v>
      </c>
      <c r="D184" s="100">
        <v>2008</v>
      </c>
      <c r="E184" s="168">
        <v>575000</v>
      </c>
      <c r="F184" s="63">
        <v>44</v>
      </c>
      <c r="G184" s="135" t="s">
        <v>538</v>
      </c>
      <c r="H184" s="101">
        <v>264938</v>
      </c>
      <c r="I184" s="101">
        <v>455566</v>
      </c>
      <c r="J184" s="101">
        <v>383112</v>
      </c>
      <c r="K184" s="101">
        <v>311205</v>
      </c>
      <c r="L184" s="101">
        <v>323249</v>
      </c>
      <c r="M184" s="80">
        <f t="shared" si="6"/>
        <v>1.1746333104348943</v>
      </c>
      <c r="N184" s="102">
        <f t="shared" si="7"/>
        <v>0.5412260869565217</v>
      </c>
      <c r="O184" s="102">
        <f t="shared" si="8"/>
        <v>0.6831172651163607</v>
      </c>
      <c r="P184" s="80">
        <f>VLOOKUP(A184,Mobilités!$A$3:$R$209,18,0)/VLOOKUP(A184,Mobilités!$A$3:$M$209,13,0)</f>
        <v>1.3457606734816596</v>
      </c>
      <c r="Q184" s="90"/>
      <c r="S184" s="90"/>
    </row>
    <row r="185" spans="1:19" s="53" customFormat="1" ht="14.25" customHeight="1">
      <c r="A185" s="57">
        <v>206</v>
      </c>
      <c r="B185" s="195" t="s">
        <v>377</v>
      </c>
      <c r="C185" s="196" t="s">
        <v>542</v>
      </c>
      <c r="D185" s="197">
        <v>2022</v>
      </c>
      <c r="E185" s="204">
        <v>599200</v>
      </c>
      <c r="F185" s="199">
        <v>44</v>
      </c>
      <c r="G185" s="201" t="s">
        <v>538</v>
      </c>
      <c r="H185" s="101">
        <v>290412</v>
      </c>
      <c r="I185" s="101">
        <v>486113</v>
      </c>
      <c r="J185" s="101">
        <v>423409</v>
      </c>
      <c r="K185" s="101">
        <v>340243</v>
      </c>
      <c r="L185" s="101">
        <v>354158</v>
      </c>
      <c r="M185" s="80">
        <f>K185/H185</f>
        <v>1.1715872622343428</v>
      </c>
      <c r="N185" s="102">
        <f>K185/E185</f>
        <v>0.5678287716955941</v>
      </c>
      <c r="O185" s="102">
        <f>K185/I185</f>
        <v>0.6999257374314203</v>
      </c>
      <c r="P185" s="80">
        <f>VLOOKUP(A185,Mobilités!$A$3:$R$209,18,0)/VLOOKUP(A185,Mobilités!$A$3:$M$209,13,0)</f>
        <v>1.2767107933719064</v>
      </c>
      <c r="Q185" s="90"/>
      <c r="S185" s="90"/>
    </row>
    <row r="186" spans="1:19" s="53" customFormat="1" ht="14.25" customHeight="1">
      <c r="A186" s="57">
        <v>10</v>
      </c>
      <c r="B186" s="60" t="s">
        <v>379</v>
      </c>
      <c r="C186" s="146" t="str">
        <f>VLOOKUP($A186,'Caractéristiques des enquêtes'!$A$2:$C$210,3,0)</f>
        <v>EMD</v>
      </c>
      <c r="D186" s="100">
        <v>1978</v>
      </c>
      <c r="E186" s="168">
        <v>542000</v>
      </c>
      <c r="F186" s="63">
        <v>64</v>
      </c>
      <c r="G186" s="135" t="s">
        <v>538</v>
      </c>
      <c r="H186" s="101">
        <v>205053</v>
      </c>
      <c r="I186" s="101">
        <v>406427</v>
      </c>
      <c r="J186" s="101">
        <v>256179</v>
      </c>
      <c r="K186" s="101">
        <v>202294</v>
      </c>
      <c r="L186" s="101">
        <v>209245</v>
      </c>
      <c r="M186" s="80">
        <f t="shared" si="6"/>
        <v>0.9865449420393752</v>
      </c>
      <c r="N186" s="102">
        <f t="shared" si="7"/>
        <v>0.3732361623616236</v>
      </c>
      <c r="O186" s="102">
        <f t="shared" si="8"/>
        <v>0.4977376010944155</v>
      </c>
      <c r="P186" s="80">
        <f>VLOOKUP(A186,Mobilités!$A$3:$R$209,18,0)/VLOOKUP(A186,Mobilités!$A$3:$M$209,13,0)</f>
        <v>1.3262279888785913</v>
      </c>
      <c r="Q186" s="90"/>
      <c r="S186" s="90"/>
    </row>
    <row r="187" spans="1:19" s="53" customFormat="1" ht="14.25" customHeight="1">
      <c r="A187" s="57">
        <v>34</v>
      </c>
      <c r="B187" s="60" t="s">
        <v>382</v>
      </c>
      <c r="C187" s="146" t="str">
        <f>VLOOKUP($A187,'Caractéristiques des enquêtes'!$A$2:$C$210,3,0)</f>
        <v>EMD</v>
      </c>
      <c r="D187" s="100">
        <v>1990</v>
      </c>
      <c r="E187" s="168">
        <v>681000</v>
      </c>
      <c r="F187" s="63">
        <v>72</v>
      </c>
      <c r="G187" s="135" t="s">
        <v>538</v>
      </c>
      <c r="H187" s="101">
        <v>277308</v>
      </c>
      <c r="I187" s="101">
        <v>548023</v>
      </c>
      <c r="J187" s="101">
        <v>423123</v>
      </c>
      <c r="K187" s="101">
        <v>336438</v>
      </c>
      <c r="L187" s="101" t="s">
        <v>314</v>
      </c>
      <c r="M187" s="80">
        <f t="shared" si="6"/>
        <v>1.2132286122290017</v>
      </c>
      <c r="N187" s="102">
        <f t="shared" si="7"/>
        <v>0.4940352422907489</v>
      </c>
      <c r="O187" s="102">
        <f t="shared" si="8"/>
        <v>0.6139121898168508</v>
      </c>
      <c r="P187" s="80">
        <f>VLOOKUP(A187,Mobilités!$A$3:$R$209,18,0)/VLOOKUP(A187,Mobilités!$A$3:$M$209,13,0)</f>
        <v>1.2952783650458068</v>
      </c>
      <c r="Q187" s="90"/>
      <c r="S187" s="90"/>
    </row>
    <row r="188" spans="1:19" s="53" customFormat="1" ht="14.25" customHeight="1">
      <c r="A188" s="57">
        <v>51</v>
      </c>
      <c r="B188" s="60" t="s">
        <v>382</v>
      </c>
      <c r="C188" s="146" t="str">
        <f>VLOOKUP($A188,'Caractéristiques des enquêtes'!$A$2:$C$210,3,0)</f>
        <v>EMD</v>
      </c>
      <c r="D188" s="100">
        <v>1996</v>
      </c>
      <c r="E188" s="168">
        <v>723000</v>
      </c>
      <c r="F188" s="63">
        <v>72</v>
      </c>
      <c r="G188" s="135" t="s">
        <v>538</v>
      </c>
      <c r="H188" s="101">
        <v>320848</v>
      </c>
      <c r="I188" s="101">
        <v>569546</v>
      </c>
      <c r="J188" s="101">
        <v>480293</v>
      </c>
      <c r="K188" s="101">
        <v>375607</v>
      </c>
      <c r="L188" s="101">
        <v>396677</v>
      </c>
      <c r="M188" s="80">
        <f t="shared" si="6"/>
        <v>1.17066960055852</v>
      </c>
      <c r="N188" s="102">
        <f t="shared" si="7"/>
        <v>0.5195117565698478</v>
      </c>
      <c r="O188" s="102">
        <f t="shared" si="8"/>
        <v>0.659484923079084</v>
      </c>
      <c r="P188" s="80">
        <f>VLOOKUP(A188,Mobilités!$A$3:$R$209,18,0)/VLOOKUP(A188,Mobilités!$A$3:$M$209,13,0)</f>
        <v>1.2800460034502588</v>
      </c>
      <c r="Q188" s="90"/>
      <c r="S188" s="90"/>
    </row>
    <row r="189" spans="1:19" s="53" customFormat="1" ht="14.25" customHeight="1">
      <c r="A189" s="57">
        <v>82</v>
      </c>
      <c r="B189" s="60" t="s">
        <v>382</v>
      </c>
      <c r="C189" s="146" t="str">
        <f>VLOOKUP($A189,'Caractéristiques des enquêtes'!$A$2:$C$210,3,0)</f>
        <v>EMD</v>
      </c>
      <c r="D189" s="100">
        <v>2004</v>
      </c>
      <c r="E189" s="168">
        <v>935000</v>
      </c>
      <c r="F189" s="63">
        <v>167</v>
      </c>
      <c r="G189" s="135" t="s">
        <v>538</v>
      </c>
      <c r="H189" s="101">
        <v>426721</v>
      </c>
      <c r="I189" s="101">
        <v>724761</v>
      </c>
      <c r="J189" s="101">
        <v>635626</v>
      </c>
      <c r="K189" s="101">
        <v>537999</v>
      </c>
      <c r="L189" s="101">
        <v>570071</v>
      </c>
      <c r="M189" s="80">
        <f t="shared" si="6"/>
        <v>1.2607746044839603</v>
      </c>
      <c r="N189" s="102">
        <f t="shared" si="7"/>
        <v>0.5754</v>
      </c>
      <c r="O189" s="102">
        <f t="shared" si="8"/>
        <v>0.7423122932939272</v>
      </c>
      <c r="P189" s="80">
        <f>VLOOKUP(A189,Mobilités!$A$3:$R$209,18,0)/VLOOKUP(A189,Mobilités!$A$3:$M$209,13,0)</f>
        <v>1.2719877986781902</v>
      </c>
      <c r="Q189" s="90"/>
      <c r="S189" s="90"/>
    </row>
    <row r="190" spans="1:19" s="53" customFormat="1" ht="14.25" customHeight="1">
      <c r="A190" s="57">
        <v>148</v>
      </c>
      <c r="B190" s="60" t="s">
        <v>458</v>
      </c>
      <c r="C190" s="146" t="str">
        <f>VLOOKUP($A190,'Caractéristiques des enquêtes'!$A$2:$C$210,3,0)</f>
        <v>EMD</v>
      </c>
      <c r="D190" s="61">
        <v>2013</v>
      </c>
      <c r="E190" s="169">
        <v>1064234</v>
      </c>
      <c r="F190" s="63">
        <v>167</v>
      </c>
      <c r="G190" s="135" t="s">
        <v>538</v>
      </c>
      <c r="H190" s="101">
        <v>498335</v>
      </c>
      <c r="I190" s="101">
        <v>825339</v>
      </c>
      <c r="J190" s="101">
        <v>715561</v>
      </c>
      <c r="K190" s="101">
        <v>593493</v>
      </c>
      <c r="L190" s="101">
        <v>628210</v>
      </c>
      <c r="M190" s="80">
        <f t="shared" si="6"/>
        <v>1.1909518697261883</v>
      </c>
      <c r="N190" s="102">
        <f t="shared" si="7"/>
        <v>0.557671527126553</v>
      </c>
      <c r="O190" s="102">
        <f t="shared" si="8"/>
        <v>0.7190899739379818</v>
      </c>
      <c r="P190" s="80">
        <f>VLOOKUP(A190,Mobilités!$A$3:$R$209,18,0)/VLOOKUP(A190,Mobilités!$A$3:$M$209,13,0)</f>
        <v>1.2678094512868054</v>
      </c>
      <c r="Q190" s="90"/>
      <c r="S190" s="90"/>
    </row>
    <row r="191" spans="1:19" s="53" customFormat="1" ht="14.25" customHeight="1">
      <c r="A191" s="57">
        <v>147</v>
      </c>
      <c r="B191" s="60" t="s">
        <v>387</v>
      </c>
      <c r="C191" s="146" t="str">
        <f>VLOOKUP($A191,'Caractéristiques des enquêtes'!$A$2:$C$210,3,0)</f>
        <v>EMD</v>
      </c>
      <c r="D191" s="61">
        <v>2013</v>
      </c>
      <c r="E191" s="169">
        <v>1071200</v>
      </c>
      <c r="F191" s="63">
        <v>179</v>
      </c>
      <c r="G191" s="135" t="s">
        <v>538</v>
      </c>
      <c r="H191" s="101">
        <v>500911.66</v>
      </c>
      <c r="I191" s="101">
        <v>830262</v>
      </c>
      <c r="J191" s="101">
        <v>720251</v>
      </c>
      <c r="K191" s="101">
        <v>598073</v>
      </c>
      <c r="L191" s="101">
        <v>633270</v>
      </c>
      <c r="M191" s="80">
        <f t="shared" si="6"/>
        <v>1.193969012420274</v>
      </c>
      <c r="N191" s="102">
        <f t="shared" si="7"/>
        <v>0.558320575056012</v>
      </c>
      <c r="O191" s="102">
        <f t="shared" si="8"/>
        <v>0.7203424942969809</v>
      </c>
      <c r="P191" s="80">
        <f>VLOOKUP(A191,Mobilités!$A$3:$R$209,18,0)/VLOOKUP(A191,Mobilités!$A$3:$M$209,13,0)</f>
        <v>1.2677065472377473</v>
      </c>
      <c r="Q191" s="90"/>
      <c r="S191" s="90"/>
    </row>
    <row r="192" spans="1:19" s="53" customFormat="1" ht="14.25" customHeight="1">
      <c r="A192" s="57">
        <v>105</v>
      </c>
      <c r="B192" s="60" t="s">
        <v>389</v>
      </c>
      <c r="C192" s="146" t="str">
        <f>VLOOKUP($A192,'Caractéristiques des enquêtes'!$A$2:$C$210,3,0)</f>
        <v>EMD</v>
      </c>
      <c r="D192" s="100">
        <v>2008</v>
      </c>
      <c r="E192" s="168">
        <v>348000</v>
      </c>
      <c r="F192" s="63">
        <v>40</v>
      </c>
      <c r="G192" s="135" t="s">
        <v>538</v>
      </c>
      <c r="H192" s="101">
        <v>161504</v>
      </c>
      <c r="I192" s="101">
        <v>272920</v>
      </c>
      <c r="J192" s="101">
        <v>232254</v>
      </c>
      <c r="K192" s="101">
        <v>191319</v>
      </c>
      <c r="L192" s="101">
        <v>201206</v>
      </c>
      <c r="M192" s="80">
        <f t="shared" si="6"/>
        <v>1.1846084307509412</v>
      </c>
      <c r="N192" s="102">
        <f t="shared" si="7"/>
        <v>0.5497672413793103</v>
      </c>
      <c r="O192" s="102">
        <f t="shared" si="8"/>
        <v>0.7010076212809615</v>
      </c>
      <c r="P192" s="80">
        <f>VLOOKUP(A192,Mobilités!$A$3:$R$209,18,0)/VLOOKUP(A192,Mobilités!$A$3:$M$209,13,0)</f>
        <v>1.2737160120845923</v>
      </c>
      <c r="Q192" s="90"/>
      <c r="S192" s="90"/>
    </row>
    <row r="193" spans="1:19" s="53" customFormat="1" ht="14.25" customHeight="1">
      <c r="A193" s="57">
        <v>196</v>
      </c>
      <c r="B193" s="60" t="s">
        <v>574</v>
      </c>
      <c r="C193" s="140" t="s">
        <v>542</v>
      </c>
      <c r="D193" s="61">
        <v>2019</v>
      </c>
      <c r="E193" s="169">
        <v>591500</v>
      </c>
      <c r="F193" s="67">
        <v>227</v>
      </c>
      <c r="G193" s="167" t="s">
        <v>538</v>
      </c>
      <c r="H193" s="101">
        <v>277675</v>
      </c>
      <c r="I193" s="101">
        <v>464589</v>
      </c>
      <c r="J193" s="101">
        <v>405548</v>
      </c>
      <c r="K193" s="101">
        <v>335579</v>
      </c>
      <c r="L193" s="101">
        <v>352875</v>
      </c>
      <c r="M193" s="80">
        <f>K193/H193</f>
        <v>1.20853155667597</v>
      </c>
      <c r="N193" s="102">
        <f>K193/E193</f>
        <v>0.5673355874894337</v>
      </c>
      <c r="O193" s="102">
        <f>K193/I193</f>
        <v>0.7223137009270559</v>
      </c>
      <c r="P193" s="80">
        <f>VLOOKUP(A193,Mobilités!$A$3:$R$209,18,0)/VLOOKUP(A193,Mobilités!$A$3:$M$209,13,0)</f>
        <v>1.2500983568618376</v>
      </c>
      <c r="Q193" s="90"/>
      <c r="S193" s="90"/>
    </row>
    <row r="194" spans="1:19" s="53" customFormat="1" ht="14.25" customHeight="1">
      <c r="A194" s="57">
        <v>67</v>
      </c>
      <c r="B194" s="60" t="s">
        <v>392</v>
      </c>
      <c r="C194" s="146" t="str">
        <f>VLOOKUP($A194,'Caractéristiques des enquêtes'!$A$2:$C$210,3,0)</f>
        <v>EMD</v>
      </c>
      <c r="D194" s="100">
        <v>1999</v>
      </c>
      <c r="E194" s="168">
        <v>120000</v>
      </c>
      <c r="F194" s="63">
        <v>11</v>
      </c>
      <c r="G194" s="135" t="s">
        <v>538</v>
      </c>
      <c r="H194" s="101">
        <v>49952</v>
      </c>
      <c r="I194" s="101">
        <v>89682</v>
      </c>
      <c r="J194" s="101">
        <v>70815</v>
      </c>
      <c r="K194" s="101">
        <v>55379</v>
      </c>
      <c r="L194" s="101">
        <v>58322</v>
      </c>
      <c r="M194" s="80">
        <f t="shared" si="6"/>
        <v>1.1086442985265854</v>
      </c>
      <c r="N194" s="102">
        <f t="shared" si="7"/>
        <v>0.4614916666666667</v>
      </c>
      <c r="O194" s="102">
        <f t="shared" si="8"/>
        <v>0.617504069935996</v>
      </c>
      <c r="P194" s="80">
        <f>VLOOKUP(A194,Mobilités!$A$3:$R$209,18,0)/VLOOKUP(A194,Mobilités!$A$3:$M$209,13,0)</f>
        <v>1.3367623172712506</v>
      </c>
      <c r="Q194" s="90"/>
      <c r="S194" s="90"/>
    </row>
    <row r="195" spans="1:19" s="53" customFormat="1" ht="14.25" customHeight="1">
      <c r="A195" s="57">
        <v>14</v>
      </c>
      <c r="B195" s="60" t="s">
        <v>395</v>
      </c>
      <c r="C195" s="146" t="str">
        <f>VLOOKUP($A195,'Caractéristiques des enquêtes'!$A$2:$C$210,3,0)</f>
        <v>EMD</v>
      </c>
      <c r="D195" s="100">
        <v>1981</v>
      </c>
      <c r="E195" s="168">
        <v>130000</v>
      </c>
      <c r="F195" s="63">
        <v>12</v>
      </c>
      <c r="G195" s="135" t="s">
        <v>538</v>
      </c>
      <c r="H195" s="101">
        <v>48647</v>
      </c>
      <c r="I195" s="101">
        <v>94565</v>
      </c>
      <c r="J195" s="101">
        <v>65825</v>
      </c>
      <c r="K195" s="101">
        <v>48898</v>
      </c>
      <c r="L195" s="101">
        <v>51403</v>
      </c>
      <c r="M195" s="80">
        <f t="shared" si="6"/>
        <v>1.0051596192982095</v>
      </c>
      <c r="N195" s="102">
        <f t="shared" si="7"/>
        <v>0.37613846153846153</v>
      </c>
      <c r="O195" s="102">
        <f t="shared" si="8"/>
        <v>0.5170834875482473</v>
      </c>
      <c r="P195" s="80">
        <f>VLOOKUP(A195,Mobilités!$A$3:$R$209,18,0)/VLOOKUP(A195,Mobilités!$A$3:$M$209,13,0)</f>
        <v>1.3257277734067665</v>
      </c>
      <c r="Q195" s="90"/>
      <c r="S195" s="90"/>
    </row>
    <row r="196" spans="1:19" s="53" customFormat="1" ht="14.25" customHeight="1">
      <c r="A196" s="57">
        <v>41</v>
      </c>
      <c r="B196" s="60" t="s">
        <v>398</v>
      </c>
      <c r="C196" s="146" t="str">
        <f>VLOOKUP($A196,'Caractéristiques des enquêtes'!$A$2:$C$210,3,0)</f>
        <v>EMD</v>
      </c>
      <c r="D196" s="100">
        <v>1991</v>
      </c>
      <c r="E196" s="168">
        <v>228000</v>
      </c>
      <c r="F196" s="63">
        <v>47</v>
      </c>
      <c r="G196" s="135" t="s">
        <v>538</v>
      </c>
      <c r="H196" s="101">
        <v>86761</v>
      </c>
      <c r="I196" s="101">
        <v>166715</v>
      </c>
      <c r="J196" s="101">
        <v>134855</v>
      </c>
      <c r="K196" s="101">
        <v>107689</v>
      </c>
      <c r="L196" s="101" t="s">
        <v>314</v>
      </c>
      <c r="M196" s="80">
        <f t="shared" si="6"/>
        <v>1.2412143705120964</v>
      </c>
      <c r="N196" s="102">
        <f t="shared" si="7"/>
        <v>0.4723201754385965</v>
      </c>
      <c r="O196" s="102">
        <f t="shared" si="8"/>
        <v>0.6459466754641154</v>
      </c>
      <c r="P196" s="80">
        <f>VLOOKUP(A196,Mobilités!$A$3:$R$209,18,0)/VLOOKUP(A196,Mobilités!$A$3:$M$209,13,0)</f>
        <v>1.331143951833607</v>
      </c>
      <c r="Q196" s="90"/>
      <c r="S196" s="90"/>
    </row>
    <row r="197" spans="1:19" s="53" customFormat="1" ht="14.25" customHeight="1">
      <c r="A197" s="57">
        <v>143</v>
      </c>
      <c r="B197" s="60" t="s">
        <v>401</v>
      </c>
      <c r="C197" s="146" t="str">
        <f>VLOOKUP($A197,'Caractéristiques des enquêtes'!$A$2:$C$210,3,0)</f>
        <v>EDGT</v>
      </c>
      <c r="D197" s="61">
        <v>2014</v>
      </c>
      <c r="E197" s="169">
        <v>229000</v>
      </c>
      <c r="F197" s="67">
        <v>58</v>
      </c>
      <c r="G197" s="135" t="s">
        <v>538</v>
      </c>
      <c r="H197" s="101">
        <v>101616</v>
      </c>
      <c r="I197" s="101">
        <v>176566</v>
      </c>
      <c r="J197" s="101">
        <v>153161</v>
      </c>
      <c r="K197" s="101">
        <v>132044</v>
      </c>
      <c r="L197" s="101">
        <v>138725</v>
      </c>
      <c r="M197" s="80">
        <f t="shared" si="6"/>
        <v>1.2994410329082033</v>
      </c>
      <c r="N197" s="102">
        <f t="shared" si="7"/>
        <v>0.5766113537117904</v>
      </c>
      <c r="O197" s="102">
        <f t="shared" si="8"/>
        <v>0.7478449984708267</v>
      </c>
      <c r="P197" s="80">
        <f>VLOOKUP(A197,Mobilités!$A$3:$R$209,18,0)/VLOOKUP(A197,Mobilités!$A$3:$M$209,13,0)</f>
        <v>1.277356446370531</v>
      </c>
      <c r="Q197" s="90"/>
      <c r="S197" s="90"/>
    </row>
    <row r="198" spans="1:19" s="53" customFormat="1" ht="14.25" customHeight="1">
      <c r="A198" s="57">
        <v>144</v>
      </c>
      <c r="B198" s="60" t="s">
        <v>404</v>
      </c>
      <c r="C198" s="146" t="str">
        <f>VLOOKUP($A198,'Caractéristiques des enquêtes'!$A$2:$C$210,3,0)</f>
        <v>EDGT</v>
      </c>
      <c r="D198" s="61">
        <v>2014</v>
      </c>
      <c r="E198" s="169">
        <v>116000</v>
      </c>
      <c r="F198" s="67">
        <v>83</v>
      </c>
      <c r="G198" s="135" t="s">
        <v>538</v>
      </c>
      <c r="H198" s="101">
        <v>49341</v>
      </c>
      <c r="I198" s="101">
        <v>88978</v>
      </c>
      <c r="J198" s="101">
        <v>83061</v>
      </c>
      <c r="K198" s="103">
        <v>79423</v>
      </c>
      <c r="L198" s="103">
        <v>79423</v>
      </c>
      <c r="M198" s="80">
        <f t="shared" si="6"/>
        <v>1.6096755233983908</v>
      </c>
      <c r="N198" s="102">
        <f t="shared" si="7"/>
        <v>0.6846810344827586</v>
      </c>
      <c r="O198" s="102">
        <f t="shared" si="8"/>
        <v>0.8926139045606779</v>
      </c>
      <c r="P198" s="80">
        <f>VLOOKUP(A198,Mobilités!$A$3:$R$209,18,0)/VLOOKUP(A198,Mobilités!$A$3:$M$209,13,0)</f>
        <v>1.2157502329916123</v>
      </c>
      <c r="Q198" s="90"/>
      <c r="S198" s="90"/>
    </row>
    <row r="199" spans="1:19" s="53" customFormat="1" ht="14.25" customHeight="1">
      <c r="A199" s="57">
        <v>145</v>
      </c>
      <c r="B199" s="60" t="s">
        <v>406</v>
      </c>
      <c r="C199" s="146" t="str">
        <f>VLOOKUP($A199,'Caractéristiques des enquêtes'!$A$2:$C$210,3,0)</f>
        <v>EDGT</v>
      </c>
      <c r="D199" s="61">
        <v>2014</v>
      </c>
      <c r="E199" s="169">
        <v>345000</v>
      </c>
      <c r="F199" s="67">
        <v>141</v>
      </c>
      <c r="G199" s="135" t="s">
        <v>538</v>
      </c>
      <c r="H199" s="101">
        <v>150957</v>
      </c>
      <c r="I199" s="101">
        <v>265544</v>
      </c>
      <c r="J199" s="101">
        <v>236222</v>
      </c>
      <c r="K199" s="103">
        <v>218145</v>
      </c>
      <c r="L199" s="103">
        <v>218145</v>
      </c>
      <c r="M199" s="80">
        <f t="shared" si="6"/>
        <v>1.44508038713011</v>
      </c>
      <c r="N199" s="102">
        <f t="shared" si="7"/>
        <v>0.6323043478260869</v>
      </c>
      <c r="O199" s="102">
        <f t="shared" si="8"/>
        <v>0.8215022745759648</v>
      </c>
      <c r="P199" s="80">
        <f>VLOOKUP(A199,Mobilités!$A$3:$R$209,18,0)/VLOOKUP(A199,Mobilités!$A$3:$M$209,13,0)</f>
        <v>1.2547508988186955</v>
      </c>
      <c r="Q199" s="90"/>
      <c r="S199" s="90"/>
    </row>
    <row r="200" spans="1:19" s="53" customFormat="1" ht="14.25" customHeight="1">
      <c r="A200" s="57">
        <v>20</v>
      </c>
      <c r="B200" s="60" t="s">
        <v>408</v>
      </c>
      <c r="C200" s="146" t="str">
        <f>VLOOKUP($A200,'Caractéristiques des enquêtes'!$A$2:$C$210,3,0)</f>
        <v>EMD</v>
      </c>
      <c r="D200" s="100">
        <v>1985</v>
      </c>
      <c r="E200" s="168">
        <v>329000</v>
      </c>
      <c r="F200" s="63">
        <v>62</v>
      </c>
      <c r="G200" s="135" t="s">
        <v>538</v>
      </c>
      <c r="H200" s="101">
        <v>113160</v>
      </c>
      <c r="I200" s="101">
        <v>233114</v>
      </c>
      <c r="J200" s="101">
        <v>132489</v>
      </c>
      <c r="K200" s="103">
        <v>96677</v>
      </c>
      <c r="L200" s="103">
        <v>96677</v>
      </c>
      <c r="M200" s="80">
        <f t="shared" si="6"/>
        <v>0.8543389890420643</v>
      </c>
      <c r="N200" s="102">
        <f t="shared" si="7"/>
        <v>0.2938510638297872</v>
      </c>
      <c r="O200" s="102">
        <f t="shared" si="8"/>
        <v>0.4147198366464477</v>
      </c>
      <c r="P200" s="80">
        <f>VLOOKUP(A200,Mobilités!$A$3:$R$209,18,0)/VLOOKUP(A200,Mobilités!$A$3:$M$209,13,0)</f>
        <v>1.497704315886134</v>
      </c>
      <c r="Q200" s="90"/>
      <c r="S200" s="90"/>
    </row>
    <row r="201" spans="1:19" s="53" customFormat="1" ht="14.25" customHeight="1">
      <c r="A201" s="57">
        <v>65</v>
      </c>
      <c r="B201" s="60" t="s">
        <v>408</v>
      </c>
      <c r="C201" s="146" t="str">
        <f>VLOOKUP($A201,'Caractéristiques des enquêtes'!$A$2:$C$210,3,0)</f>
        <v>EMD</v>
      </c>
      <c r="D201" s="100">
        <v>1998</v>
      </c>
      <c r="E201" s="101">
        <v>334000</v>
      </c>
      <c r="F201" s="63">
        <v>72</v>
      </c>
      <c r="G201" s="135" t="s">
        <v>538</v>
      </c>
      <c r="H201" s="101">
        <v>123475</v>
      </c>
      <c r="I201" s="101">
        <v>243273</v>
      </c>
      <c r="J201" s="101">
        <v>162095</v>
      </c>
      <c r="K201" s="101">
        <v>120465</v>
      </c>
      <c r="L201" s="101">
        <v>125930</v>
      </c>
      <c r="M201" s="80">
        <f t="shared" si="6"/>
        <v>0.975622595667139</v>
      </c>
      <c r="N201" s="102">
        <f t="shared" si="7"/>
        <v>0.36067365269461077</v>
      </c>
      <c r="O201" s="102">
        <f t="shared" si="8"/>
        <v>0.4951844224389883</v>
      </c>
      <c r="P201" s="80">
        <f>VLOOKUP(A201,Mobilités!$A$3:$R$209,18,0)/VLOOKUP(A201,Mobilités!$A$3:$M$209,13,0)</f>
        <v>1.4296346414073071</v>
      </c>
      <c r="Q201" s="90"/>
      <c r="S201" s="90"/>
    </row>
    <row r="202" spans="1:19" s="53" customFormat="1" ht="14.25" customHeight="1">
      <c r="A202" s="57">
        <v>126</v>
      </c>
      <c r="B202" s="60" t="s">
        <v>412</v>
      </c>
      <c r="C202" s="146" t="str">
        <f>VLOOKUP($A202,'Caractéristiques des enquêtes'!$A$2:$C$210,3,0)</f>
        <v>EMD</v>
      </c>
      <c r="D202" s="100">
        <v>2011</v>
      </c>
      <c r="E202" s="101">
        <v>346000</v>
      </c>
      <c r="F202" s="63">
        <v>82</v>
      </c>
      <c r="G202" s="135" t="s">
        <v>538</v>
      </c>
      <c r="H202" s="104">
        <v>140325</v>
      </c>
      <c r="I202" s="104">
        <v>262101</v>
      </c>
      <c r="J202" s="104">
        <v>189092</v>
      </c>
      <c r="K202" s="104">
        <v>158340</v>
      </c>
      <c r="L202" s="104">
        <v>164468</v>
      </c>
      <c r="M202" s="80">
        <f t="shared" si="6"/>
        <v>1.1283805451630144</v>
      </c>
      <c r="N202" s="102">
        <f t="shared" si="7"/>
        <v>0.4576300578034682</v>
      </c>
      <c r="O202" s="102">
        <f t="shared" si="8"/>
        <v>0.6041182597548274</v>
      </c>
      <c r="P202" s="80">
        <f>VLOOKUP(A202,Mobilités!$A$3:$R$209,18,0)/VLOOKUP(A202,Mobilités!$A$3:$M$209,13,0)</f>
        <v>1.3843919879846351</v>
      </c>
      <c r="Q202" s="90"/>
      <c r="S202" s="90"/>
    </row>
    <row r="203" spans="1:19" s="53" customFormat="1" ht="14.25" customHeight="1">
      <c r="A203" s="57">
        <v>195</v>
      </c>
      <c r="B203" s="60" t="s">
        <v>412</v>
      </c>
      <c r="C203" s="140" t="str">
        <f>VLOOKUP($A203,'Caractéristiques des enquêtes'!$A$2:$C$210,3,0)</f>
        <v>EMC²</v>
      </c>
      <c r="D203" s="61">
        <v>2019</v>
      </c>
      <c r="E203" s="169">
        <v>344600</v>
      </c>
      <c r="F203" s="67">
        <v>81</v>
      </c>
      <c r="G203" s="170" t="s">
        <v>538</v>
      </c>
      <c r="H203" s="126">
        <v>144873</v>
      </c>
      <c r="I203" s="126">
        <v>260187</v>
      </c>
      <c r="J203" s="126">
        <v>198608</v>
      </c>
      <c r="K203" s="148">
        <v>162118</v>
      </c>
      <c r="L203" s="148">
        <v>167536</v>
      </c>
      <c r="M203" s="147">
        <f t="shared" si="6"/>
        <v>1.1190352929807486</v>
      </c>
      <c r="N203" s="102">
        <f t="shared" si="7"/>
        <v>0.4704526987811956</v>
      </c>
      <c r="O203" s="102">
        <f t="shared" si="8"/>
        <v>0.623082629032196</v>
      </c>
      <c r="P203" s="80">
        <f>VLOOKUP(A203,Mobilités!$A$3:$R$209,18,0)/VLOOKUP(A203,Mobilités!$A$3:$M$209,13,0)</f>
        <v>1.317817798007784</v>
      </c>
      <c r="Q203" s="90"/>
      <c r="S203" s="90"/>
    </row>
    <row r="204" spans="1:19" s="53" customFormat="1" ht="14.25" customHeight="1">
      <c r="A204" s="57">
        <v>199</v>
      </c>
      <c r="B204" s="162" t="s">
        <v>580</v>
      </c>
      <c r="C204" s="163" t="s">
        <v>583</v>
      </c>
      <c r="D204" s="164">
        <v>2020</v>
      </c>
      <c r="E204" s="192">
        <v>654300</v>
      </c>
      <c r="F204" s="173">
        <v>267</v>
      </c>
      <c r="G204" s="165" t="s">
        <v>538</v>
      </c>
      <c r="H204" s="126">
        <v>293737</v>
      </c>
      <c r="I204" s="126">
        <v>508306</v>
      </c>
      <c r="J204" s="126">
        <v>470075</v>
      </c>
      <c r="K204" s="148">
        <v>409223</v>
      </c>
      <c r="L204" s="148">
        <v>432357</v>
      </c>
      <c r="M204" s="147">
        <f>K204/H204</f>
        <v>1.393161229262912</v>
      </c>
      <c r="N204" s="102">
        <f>K204/E204</f>
        <v>0.6254363441846248</v>
      </c>
      <c r="O204" s="102">
        <f>K204/I204</f>
        <v>0.8050721415840065</v>
      </c>
      <c r="P204" s="80">
        <f>VLOOKUP(A204,Mobilités!$A$3:$R$209,18,0)/VLOOKUP(A204,Mobilités!$A$3:$M$209,13,0)</f>
        <v>1.2377670747275216</v>
      </c>
      <c r="Q204" s="90"/>
      <c r="S204" s="90"/>
    </row>
    <row r="205" spans="1:19" s="53" customFormat="1" ht="14.25" customHeight="1">
      <c r="A205" s="57">
        <v>95</v>
      </c>
      <c r="B205" s="60" t="s">
        <v>413</v>
      </c>
      <c r="C205" s="146" t="str">
        <f>VLOOKUP($A205,'Caractéristiques des enquêtes'!$A$2:$C$210,3,0)</f>
        <v>EMD</v>
      </c>
      <c r="D205" s="100">
        <v>2006</v>
      </c>
      <c r="E205" s="168">
        <v>113000</v>
      </c>
      <c r="F205" s="171">
        <v>30</v>
      </c>
      <c r="G205" s="135" t="s">
        <v>538</v>
      </c>
      <c r="H205" s="126">
        <v>45676</v>
      </c>
      <c r="I205" s="126">
        <v>85109</v>
      </c>
      <c r="J205" s="126">
        <v>76556</v>
      </c>
      <c r="K205" s="126">
        <v>66867</v>
      </c>
      <c r="L205" s="126">
        <v>70758</v>
      </c>
      <c r="M205" s="80">
        <f t="shared" si="6"/>
        <v>1.4639416761537787</v>
      </c>
      <c r="N205" s="102">
        <f t="shared" si="7"/>
        <v>0.5917433628318584</v>
      </c>
      <c r="O205" s="102">
        <f t="shared" si="8"/>
        <v>0.785663090859956</v>
      </c>
      <c r="P205" s="80">
        <f>VLOOKUP(A205,Mobilités!$A$3:$R$209,18,0)/VLOOKUP(A205,Mobilités!$A$3:$M$209,13,0)</f>
        <v>1.3105440539239288</v>
      </c>
      <c r="Q205" s="90"/>
      <c r="S205" s="90"/>
    </row>
    <row r="206" spans="1:19" s="53" customFormat="1" ht="14.25" customHeight="1">
      <c r="A206" s="57">
        <v>163</v>
      </c>
      <c r="B206" s="154" t="s">
        <v>483</v>
      </c>
      <c r="C206" s="159" t="str">
        <f>VLOOKUP($A206,'Caractéristiques des enquêtes'!$A$2:$C$210,3,0)</f>
        <v>EDGT</v>
      </c>
      <c r="D206" s="150">
        <v>2015</v>
      </c>
      <c r="E206" s="157">
        <v>133000</v>
      </c>
      <c r="F206" s="158">
        <v>51</v>
      </c>
      <c r="G206" s="161" t="s">
        <v>538</v>
      </c>
      <c r="H206" s="104">
        <v>55277</v>
      </c>
      <c r="I206" s="104">
        <v>100878</v>
      </c>
      <c r="J206" s="104">
        <v>92807</v>
      </c>
      <c r="K206" s="127">
        <v>85286</v>
      </c>
      <c r="L206" s="127">
        <v>85286</v>
      </c>
      <c r="M206" s="80">
        <f t="shared" si="6"/>
        <v>1.54288402047868</v>
      </c>
      <c r="N206" s="102">
        <f t="shared" si="7"/>
        <v>0.6412481203007518</v>
      </c>
      <c r="O206" s="102">
        <f t="shared" si="8"/>
        <v>0.8454370625904558</v>
      </c>
      <c r="P206" s="80">
        <f>VLOOKUP(A206,Mobilités!$A$3:$R$209,18,0)/VLOOKUP(A206,Mobilités!$A$3:$M$209,13,0)</f>
        <v>1.2990702479338845</v>
      </c>
      <c r="Q206" s="90"/>
      <c r="S206" s="90"/>
    </row>
    <row r="207" spans="1:19" s="53" customFormat="1" ht="14.25" customHeight="1">
      <c r="A207" s="57">
        <v>74</v>
      </c>
      <c r="B207" s="155" t="s">
        <v>415</v>
      </c>
      <c r="C207" s="159" t="str">
        <f>VLOOKUP($A207,'Caractéristiques des enquêtes'!$A$2:$C$210,3,0)</f>
        <v>EMD</v>
      </c>
      <c r="D207" s="151">
        <v>2002</v>
      </c>
      <c r="E207" s="157">
        <v>87000</v>
      </c>
      <c r="F207" s="151">
        <v>37</v>
      </c>
      <c r="G207" s="161" t="s">
        <v>538</v>
      </c>
      <c r="H207" s="62">
        <v>33529</v>
      </c>
      <c r="I207" s="62">
        <v>64141</v>
      </c>
      <c r="J207" s="62">
        <v>56675</v>
      </c>
      <c r="K207" s="62">
        <v>49470</v>
      </c>
      <c r="L207" s="62">
        <v>53046</v>
      </c>
      <c r="M207" s="80">
        <f t="shared" si="6"/>
        <v>1.4754391720600077</v>
      </c>
      <c r="N207" s="102">
        <f t="shared" si="7"/>
        <v>0.5686206896551724</v>
      </c>
      <c r="O207" s="102">
        <f t="shared" si="8"/>
        <v>0.7712695467797509</v>
      </c>
      <c r="P207" s="80">
        <f>VLOOKUP(A207,Mobilités!$A$3:$R$209,18,0)/VLOOKUP(A207,Mobilités!$A$3:$M$209,13,0)</f>
        <v>1.3039443155452437</v>
      </c>
      <c r="Q207" s="90"/>
      <c r="S207" s="90"/>
    </row>
    <row r="208" spans="1:19" s="53" customFormat="1" ht="14.25" customHeight="1">
      <c r="A208" s="57">
        <v>123</v>
      </c>
      <c r="B208" s="60" t="s">
        <v>417</v>
      </c>
      <c r="C208" s="146" t="str">
        <f>VLOOKUP($A208,'Caractéristiques des enquêtes'!$A$2:$C$210,3,0)</f>
        <v>EMD</v>
      </c>
      <c r="D208" s="70">
        <v>2010</v>
      </c>
      <c r="E208" s="62">
        <v>92759</v>
      </c>
      <c r="F208" s="70">
        <v>35</v>
      </c>
      <c r="G208" s="135" t="s">
        <v>538</v>
      </c>
      <c r="H208" s="62">
        <v>38420</v>
      </c>
      <c r="I208" s="62">
        <v>69349</v>
      </c>
      <c r="J208" s="62">
        <v>62478</v>
      </c>
      <c r="K208" s="62">
        <v>55478</v>
      </c>
      <c r="L208" s="62">
        <v>58749</v>
      </c>
      <c r="M208" s="80">
        <f t="shared" si="6"/>
        <v>1.4439875065070276</v>
      </c>
      <c r="N208" s="102">
        <f t="shared" si="7"/>
        <v>0.5980875171142422</v>
      </c>
      <c r="O208" s="102">
        <f t="shared" si="8"/>
        <v>0.7999826962176816</v>
      </c>
      <c r="P208" s="80">
        <f>VLOOKUP(A208,Mobilités!$A$3:$R$209,18,0)/VLOOKUP(A208,Mobilités!$A$3:$M$209,13,0)</f>
        <v>1.3331592689295038</v>
      </c>
      <c r="Q208" s="90"/>
      <c r="S208" s="90"/>
    </row>
  </sheetData>
  <sheetProtection selectLockedCells="1" selectUnlockedCells="1"/>
  <printOptions horizontalCentered="1"/>
  <pageMargins left="0.7479166666666667" right="0.7479166666666667" top="0.6298611111111111" bottom="0.6694444444444445" header="0.39375" footer="0.39375"/>
  <pageSetup fitToHeight="1" fitToWidth="1" horizontalDpi="300" verticalDpi="300" orientation="portrait" paperSize="8" scale="40" r:id="rId3"/>
  <headerFooter alignWithMargins="0">
    <oddHeader>&amp;C&amp;"Arial,Gras"&amp;12POPULATIONS, TAUX DE MOTORISATION ET TAUX D'OCCUPATION DES VOITURES</oddHeader>
    <oddFooter>&amp;L&amp;"Arial,Gras"Cerema DTec TV - Cerema DTer Nord Picardie&amp;R&amp;"Arial,Gras"Avril 2018</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O215"/>
  <sheetViews>
    <sheetView zoomScale="70" zoomScaleNormal="70" zoomScalePageLayoutView="0" workbookViewId="0" topLeftCell="A1">
      <pane ySplit="2" topLeftCell="A3" activePane="bottomLeft" state="frozen"/>
      <selection pane="topLeft" activeCell="C11" sqref="C11"/>
      <selection pane="bottomLeft" activeCell="E15" sqref="E15"/>
    </sheetView>
  </sheetViews>
  <sheetFormatPr defaultColWidth="11.421875" defaultRowHeight="12.75" customHeight="1"/>
  <cols>
    <col min="1" max="1" width="11.421875" style="82" customWidth="1"/>
    <col min="2" max="2" width="62.28125" style="95" customWidth="1"/>
    <col min="3" max="3" width="10.7109375" style="95" customWidth="1"/>
    <col min="4" max="4" width="10.421875" style="105" customWidth="1"/>
    <col min="5" max="5" width="11.28125" style="105" customWidth="1"/>
    <col min="6" max="9" width="16.57421875" style="96" customWidth="1"/>
    <col min="10" max="10" width="19.421875" style="96" customWidth="1"/>
    <col min="11" max="11" width="15.8515625" style="106" customWidth="1"/>
    <col min="12" max="14" width="20.421875" style="96" customWidth="1"/>
    <col min="15" max="15" width="20.421875" style="107" customWidth="1"/>
    <col min="16" max="16384" width="11.57421875" style="95" customWidth="1"/>
  </cols>
  <sheetData>
    <row r="1" spans="1:15" ht="15" customHeight="1">
      <c r="A1" s="211" t="s">
        <v>442</v>
      </c>
      <c r="B1" s="211"/>
      <c r="C1" s="211"/>
      <c r="D1" s="211"/>
      <c r="E1" s="211"/>
      <c r="F1" s="211"/>
      <c r="G1" s="211"/>
      <c r="H1" s="211"/>
      <c r="I1" s="211"/>
      <c r="J1" s="211"/>
      <c r="K1" s="211"/>
      <c r="L1" s="211"/>
      <c r="M1" s="211"/>
      <c r="N1" s="211"/>
      <c r="O1" s="95"/>
    </row>
    <row r="2" spans="1:15" ht="63.75" customHeight="1">
      <c r="A2" s="57" t="s">
        <v>73</v>
      </c>
      <c r="B2" s="57" t="s">
        <v>443</v>
      </c>
      <c r="C2" s="57" t="s">
        <v>540</v>
      </c>
      <c r="D2" s="57" t="s">
        <v>75</v>
      </c>
      <c r="E2" s="58" t="s">
        <v>537</v>
      </c>
      <c r="F2" s="108" t="s">
        <v>444</v>
      </c>
      <c r="G2" s="109" t="s">
        <v>445</v>
      </c>
      <c r="H2" s="110" t="s">
        <v>446</v>
      </c>
      <c r="I2" s="72" t="s">
        <v>447</v>
      </c>
      <c r="J2" s="72" t="s">
        <v>448</v>
      </c>
      <c r="K2" s="111" t="s">
        <v>449</v>
      </c>
      <c r="L2" s="112" t="s">
        <v>54</v>
      </c>
      <c r="M2" s="113" t="s">
        <v>450</v>
      </c>
      <c r="N2" s="114" t="s">
        <v>451</v>
      </c>
      <c r="O2" s="115" t="s">
        <v>452</v>
      </c>
    </row>
    <row r="3" spans="1:15" ht="14.25" customHeight="1">
      <c r="A3" s="57">
        <v>28</v>
      </c>
      <c r="B3" s="60" t="s">
        <v>81</v>
      </c>
      <c r="C3" s="149" t="str">
        <f>VLOOKUP($A3,'Caractéristiques des enquêtes'!$A$2:$C$210,3,0)</f>
        <v>EMD</v>
      </c>
      <c r="D3" s="151">
        <v>1989</v>
      </c>
      <c r="E3" s="156" t="s">
        <v>538</v>
      </c>
      <c r="F3" s="116">
        <v>7092954.225000001</v>
      </c>
      <c r="G3" s="116">
        <v>172683</v>
      </c>
      <c r="H3" s="116">
        <v>141462</v>
      </c>
      <c r="I3" s="117">
        <f aca="true" t="shared" si="0" ref="I3:I48">G3-H3</f>
        <v>31221</v>
      </c>
      <c r="J3" s="94">
        <f aca="true" t="shared" si="1" ref="J3:J48">I3/G3</f>
        <v>0.18079949966122896</v>
      </c>
      <c r="K3" s="116">
        <v>526145</v>
      </c>
      <c r="L3" s="118">
        <f aca="true" t="shared" si="2" ref="L3:L48">F3/H3</f>
        <v>50.14035023539891</v>
      </c>
      <c r="M3" s="118">
        <f aca="true" t="shared" si="3" ref="M3:M48">F3/G3</f>
        <v>41.075</v>
      </c>
      <c r="N3" s="118">
        <f aca="true" t="shared" si="4" ref="N3:N48">IF(K3&gt;0,F3/K3,"")</f>
        <v>13.48098760797879</v>
      </c>
      <c r="O3" s="81">
        <f aca="true" t="shared" si="5" ref="O3:O48">IF(G3&gt;0,K3/G3,"")</f>
        <v>3.0468835959532785</v>
      </c>
    </row>
    <row r="4" spans="1:15" ht="14.25" customHeight="1">
      <c r="A4" s="57">
        <v>52</v>
      </c>
      <c r="B4" s="60" t="s">
        <v>84</v>
      </c>
      <c r="C4" s="149" t="str">
        <f>VLOOKUP($A4,'Caractéristiques des enquêtes'!$A$2:$C$210,3,0)</f>
        <v>EMD</v>
      </c>
      <c r="D4" s="151">
        <v>1997</v>
      </c>
      <c r="E4" s="156" t="s">
        <v>538</v>
      </c>
      <c r="F4" s="116">
        <v>11588304.799999999</v>
      </c>
      <c r="G4" s="116">
        <v>215396</v>
      </c>
      <c r="H4" s="116">
        <v>185417</v>
      </c>
      <c r="I4" s="117">
        <f t="shared" si="0"/>
        <v>29979</v>
      </c>
      <c r="J4" s="94">
        <f t="shared" si="1"/>
        <v>0.13918085758324203</v>
      </c>
      <c r="K4" s="116">
        <v>833690.9928057553</v>
      </c>
      <c r="L4" s="118">
        <f t="shared" si="2"/>
        <v>62.498610159801956</v>
      </c>
      <c r="M4" s="118">
        <f t="shared" si="3"/>
        <v>53.8</v>
      </c>
      <c r="N4" s="118">
        <f t="shared" si="4"/>
        <v>13.899999999999999</v>
      </c>
      <c r="O4" s="81">
        <f t="shared" si="5"/>
        <v>3.870503597122302</v>
      </c>
    </row>
    <row r="5" spans="1:15" ht="14.25" customHeight="1">
      <c r="A5" s="57">
        <v>106</v>
      </c>
      <c r="B5" s="60" t="s">
        <v>87</v>
      </c>
      <c r="C5" s="149" t="str">
        <f>VLOOKUP($A5,'Caractéristiques des enquêtes'!$A$2:$C$210,3,0)</f>
        <v>EDGT</v>
      </c>
      <c r="D5" s="151">
        <v>2009</v>
      </c>
      <c r="E5" s="156" t="s">
        <v>538</v>
      </c>
      <c r="F5" s="116">
        <v>10870102</v>
      </c>
      <c r="G5" s="116">
        <v>211265</v>
      </c>
      <c r="H5" s="116">
        <v>180577</v>
      </c>
      <c r="I5" s="117">
        <f t="shared" si="0"/>
        <v>30688</v>
      </c>
      <c r="J5" s="94">
        <f t="shared" si="1"/>
        <v>0.14525832485267318</v>
      </c>
      <c r="K5" s="116">
        <v>751968</v>
      </c>
      <c r="L5" s="118">
        <f t="shared" si="2"/>
        <v>60.19649235506183</v>
      </c>
      <c r="M5" s="118">
        <f t="shared" si="3"/>
        <v>51.452450713558804</v>
      </c>
      <c r="N5" s="118">
        <f t="shared" si="4"/>
        <v>14.45553800161709</v>
      </c>
      <c r="O5" s="81">
        <f t="shared" si="5"/>
        <v>3.559359098762218</v>
      </c>
    </row>
    <row r="6" spans="1:15" ht="14.25" customHeight="1">
      <c r="A6" s="57">
        <v>187</v>
      </c>
      <c r="B6" s="60" t="s">
        <v>568</v>
      </c>
      <c r="C6" s="149" t="str">
        <f>VLOOKUP($A6,'Caractéristiques des enquêtes'!$A$2:$C$210,3,0)</f>
        <v>EMC²</v>
      </c>
      <c r="D6" s="150">
        <v>2018</v>
      </c>
      <c r="E6" s="152" t="s">
        <v>538</v>
      </c>
      <c r="F6" s="116">
        <v>15422712</v>
      </c>
      <c r="G6" s="116">
        <v>342908</v>
      </c>
      <c r="H6" s="116">
        <v>299137</v>
      </c>
      <c r="I6" s="117">
        <f>G6-H6</f>
        <v>43771</v>
      </c>
      <c r="J6" s="94">
        <f>I6/G6</f>
        <v>0.1276464824384383</v>
      </c>
      <c r="K6" s="116">
        <v>1333598</v>
      </c>
      <c r="L6" s="118">
        <f>F6/H6</f>
        <v>51.557353319716384</v>
      </c>
      <c r="M6" s="118">
        <f>F6/G6</f>
        <v>44.97623852461885</v>
      </c>
      <c r="N6" s="118">
        <f>IF(K6&gt;0,F6/K6,"")</f>
        <v>11.564738399427714</v>
      </c>
      <c r="O6" s="81">
        <f>IF(G6&gt;0,K6/G6,"")</f>
        <v>3.889083952547039</v>
      </c>
    </row>
    <row r="7" spans="1:15" ht="14.25" customHeight="1">
      <c r="A7" s="57">
        <v>35</v>
      </c>
      <c r="B7" s="60" t="s">
        <v>90</v>
      </c>
      <c r="C7" s="149" t="str">
        <f>VLOOKUP($A7,'Caractéristiques des enquêtes'!$A$2:$C$210,3,0)</f>
        <v>EMD</v>
      </c>
      <c r="D7" s="151">
        <v>1991</v>
      </c>
      <c r="E7" s="156" t="s">
        <v>538</v>
      </c>
      <c r="F7" s="116">
        <v>5747966.94</v>
      </c>
      <c r="G7" s="116">
        <v>126663</v>
      </c>
      <c r="H7" s="116">
        <v>101224</v>
      </c>
      <c r="I7" s="117">
        <f t="shared" si="0"/>
        <v>25439</v>
      </c>
      <c r="J7" s="94">
        <f t="shared" si="1"/>
        <v>0.20084002431649337</v>
      </c>
      <c r="K7" s="116">
        <v>405334</v>
      </c>
      <c r="L7" s="118">
        <f t="shared" si="2"/>
        <v>56.78462558286573</v>
      </c>
      <c r="M7" s="118">
        <f t="shared" si="3"/>
        <v>45.38</v>
      </c>
      <c r="N7" s="118">
        <f t="shared" si="4"/>
        <v>14.18081616642078</v>
      </c>
      <c r="O7" s="81">
        <f t="shared" si="5"/>
        <v>3.200097897570719</v>
      </c>
    </row>
    <row r="8" spans="1:15" ht="14.25" customHeight="1">
      <c r="A8" s="57">
        <v>11</v>
      </c>
      <c r="B8" s="60" t="s">
        <v>93</v>
      </c>
      <c r="C8" s="149" t="str">
        <f>VLOOKUP($A8,'Caractéristiques des enquêtes'!$A$2:$C$210,3,0)</f>
        <v>EMD</v>
      </c>
      <c r="D8" s="151">
        <v>1979</v>
      </c>
      <c r="E8" s="156" t="s">
        <v>538</v>
      </c>
      <c r="F8" s="116">
        <v>6465387.672</v>
      </c>
      <c r="G8" s="116">
        <v>128488</v>
      </c>
      <c r="H8" s="116">
        <v>105768</v>
      </c>
      <c r="I8" s="117">
        <f t="shared" si="0"/>
        <v>22720</v>
      </c>
      <c r="J8" s="94">
        <f t="shared" si="1"/>
        <v>0.17682585144137974</v>
      </c>
      <c r="K8" s="116">
        <v>461329</v>
      </c>
      <c r="L8" s="118">
        <f t="shared" si="2"/>
        <v>61.12801293396869</v>
      </c>
      <c r="M8" s="118">
        <f t="shared" si="3"/>
        <v>50.319</v>
      </c>
      <c r="N8" s="118">
        <f t="shared" si="4"/>
        <v>14.014700294150161</v>
      </c>
      <c r="O8" s="81">
        <f t="shared" si="5"/>
        <v>3.5904442438204347</v>
      </c>
    </row>
    <row r="9" spans="1:15" ht="14.25" customHeight="1">
      <c r="A9" s="57">
        <v>116</v>
      </c>
      <c r="B9" s="60" t="s">
        <v>95</v>
      </c>
      <c r="C9" s="149" t="str">
        <f>VLOOKUP($A9,'Caractéristiques des enquêtes'!$A$2:$C$210,3,0)</f>
        <v>EDGT</v>
      </c>
      <c r="D9" s="151">
        <v>2010</v>
      </c>
      <c r="E9" s="156" t="s">
        <v>538</v>
      </c>
      <c r="F9" s="116">
        <v>7487919</v>
      </c>
      <c r="G9" s="116">
        <v>136520</v>
      </c>
      <c r="H9" s="116">
        <v>120421</v>
      </c>
      <c r="I9" s="117">
        <f t="shared" si="0"/>
        <v>16099</v>
      </c>
      <c r="J9" s="94">
        <f t="shared" si="1"/>
        <v>0.11792411368297685</v>
      </c>
      <c r="K9" s="116">
        <v>521268</v>
      </c>
      <c r="L9" s="118">
        <f t="shared" si="2"/>
        <v>62.18117271904402</v>
      </c>
      <c r="M9" s="118">
        <f t="shared" si="3"/>
        <v>54.848513038382656</v>
      </c>
      <c r="N9" s="118">
        <f t="shared" si="4"/>
        <v>14.364816179009646</v>
      </c>
      <c r="O9" s="81">
        <f t="shared" si="5"/>
        <v>3.8182537357163784</v>
      </c>
    </row>
    <row r="10" spans="1:15" ht="14.25" customHeight="1">
      <c r="A10" s="57">
        <v>149</v>
      </c>
      <c r="B10" s="60" t="s">
        <v>98</v>
      </c>
      <c r="C10" s="149" t="str">
        <f>VLOOKUP($A10,'Caractéristiques des enquêtes'!$A$2:$C$210,3,0)</f>
        <v>EDGT</v>
      </c>
      <c r="D10" s="150">
        <v>2010</v>
      </c>
      <c r="E10" s="156" t="s">
        <v>538</v>
      </c>
      <c r="F10" s="116">
        <v>5280877</v>
      </c>
      <c r="G10" s="116">
        <v>117763</v>
      </c>
      <c r="H10" s="116">
        <v>98080</v>
      </c>
      <c r="I10" s="117">
        <f>G10-H10</f>
        <v>19683</v>
      </c>
      <c r="J10" s="94">
        <f>I10/G10</f>
        <v>0.1671407827585914</v>
      </c>
      <c r="K10" s="116">
        <v>399563</v>
      </c>
      <c r="L10" s="118">
        <f>F10/H10</f>
        <v>53.842546900489396</v>
      </c>
      <c r="M10" s="118">
        <f>F10/G10</f>
        <v>44.84326146582543</v>
      </c>
      <c r="N10" s="118">
        <f>IF(K10&gt;0,F10/K10,"")</f>
        <v>13.216631670099584</v>
      </c>
      <c r="O10" s="81">
        <f>IF(G10&gt;0,K10/G10,"")</f>
        <v>3.392941755899561</v>
      </c>
    </row>
    <row r="11" spans="1:15" ht="14.25" customHeight="1">
      <c r="A11" s="57">
        <v>150</v>
      </c>
      <c r="B11" s="60" t="s">
        <v>100</v>
      </c>
      <c r="C11" s="149" t="str">
        <f>VLOOKUP($A11,'Caractéristiques des enquêtes'!$A$2:$C$210,3,0)</f>
        <v>EDGT</v>
      </c>
      <c r="D11" s="150">
        <v>2010</v>
      </c>
      <c r="E11" s="156" t="s">
        <v>538</v>
      </c>
      <c r="F11" s="116">
        <v>12768796</v>
      </c>
      <c r="G11" s="116">
        <v>254283</v>
      </c>
      <c r="H11" s="116">
        <v>218502</v>
      </c>
      <c r="I11" s="117">
        <f>G11-H11</f>
        <v>35781</v>
      </c>
      <c r="J11" s="94">
        <f>I11/G11</f>
        <v>0.1407132997487052</v>
      </c>
      <c r="K11" s="116">
        <v>920831</v>
      </c>
      <c r="L11" s="118">
        <f>F11/H11</f>
        <v>58.437890728688984</v>
      </c>
      <c r="M11" s="118">
        <f>F11/G11</f>
        <v>50.21490229390089</v>
      </c>
      <c r="N11" s="118">
        <f>IF(K11&gt;0,F11/K11,"")</f>
        <v>13.86660092894353</v>
      </c>
      <c r="O11" s="81">
        <f>IF(G11&gt;0,K11/G11,"")</f>
        <v>3.6212841597747394</v>
      </c>
    </row>
    <row r="12" spans="1:15" ht="14.25" customHeight="1">
      <c r="A12" s="57">
        <v>29</v>
      </c>
      <c r="B12" s="60" t="s">
        <v>102</v>
      </c>
      <c r="C12" s="149" t="str">
        <f>VLOOKUP($A12,'Caractéristiques des enquêtes'!$A$2:$C$210,3,0)</f>
        <v>EMD</v>
      </c>
      <c r="D12" s="151">
        <v>1989</v>
      </c>
      <c r="E12" s="156" t="s">
        <v>538</v>
      </c>
      <c r="F12" s="116">
        <v>7685931.37</v>
      </c>
      <c r="G12" s="116">
        <v>169585</v>
      </c>
      <c r="H12" s="116">
        <v>147214</v>
      </c>
      <c r="I12" s="117">
        <f t="shared" si="0"/>
        <v>22371</v>
      </c>
      <c r="J12" s="94">
        <f t="shared" si="1"/>
        <v>0.1319161482442433</v>
      </c>
      <c r="K12" s="116">
        <v>570955</v>
      </c>
      <c r="L12" s="118">
        <f t="shared" si="2"/>
        <v>52.209242123711064</v>
      </c>
      <c r="M12" s="118">
        <f t="shared" si="3"/>
        <v>45.322</v>
      </c>
      <c r="N12" s="118">
        <f t="shared" si="4"/>
        <v>13.46153614558065</v>
      </c>
      <c r="O12" s="81">
        <f t="shared" si="5"/>
        <v>3.3667777220862694</v>
      </c>
    </row>
    <row r="13" spans="1:15" ht="14.25" customHeight="1">
      <c r="A13" s="57">
        <v>127</v>
      </c>
      <c r="B13" s="60" t="s">
        <v>105</v>
      </c>
      <c r="C13" s="149" t="str">
        <f>VLOOKUP($A13,'Caractéristiques des enquêtes'!$A$2:$C$210,3,0)</f>
        <v>EDGT</v>
      </c>
      <c r="D13" s="151">
        <v>2012</v>
      </c>
      <c r="E13" s="156" t="s">
        <v>538</v>
      </c>
      <c r="F13" s="116">
        <v>11496112</v>
      </c>
      <c r="G13" s="116">
        <v>219748</v>
      </c>
      <c r="H13" s="116">
        <v>196615</v>
      </c>
      <c r="I13" s="117">
        <f t="shared" si="0"/>
        <v>23133</v>
      </c>
      <c r="J13" s="94">
        <f t="shared" si="1"/>
        <v>0.10527058266741904</v>
      </c>
      <c r="K13" s="116">
        <v>833051.5942028986</v>
      </c>
      <c r="L13" s="118">
        <f t="shared" si="2"/>
        <v>58.47016758639982</v>
      </c>
      <c r="M13" s="118">
        <f t="shared" si="3"/>
        <v>52.31497897591787</v>
      </c>
      <c r="N13" s="118">
        <f t="shared" si="4"/>
        <v>13.8</v>
      </c>
      <c r="O13" s="81">
        <f t="shared" si="5"/>
        <v>3.790940505501295</v>
      </c>
    </row>
    <row r="14" spans="1:15" ht="14.25" customHeight="1">
      <c r="A14" s="57">
        <v>207</v>
      </c>
      <c r="B14" s="195" t="s">
        <v>608</v>
      </c>
      <c r="C14" s="203" t="s">
        <v>542</v>
      </c>
      <c r="D14" s="197">
        <v>2022</v>
      </c>
      <c r="E14" s="205" t="s">
        <v>538</v>
      </c>
      <c r="F14" s="116">
        <v>17718621</v>
      </c>
      <c r="G14" s="116">
        <v>366298</v>
      </c>
      <c r="H14" s="116">
        <v>312736</v>
      </c>
      <c r="I14" s="117">
        <f>G14-H14</f>
        <v>53562</v>
      </c>
      <c r="J14" s="94">
        <f>I14/G14</f>
        <v>0.1462252046148218</v>
      </c>
      <c r="K14" s="116">
        <v>1140361</v>
      </c>
      <c r="L14" s="118">
        <f>F14/H14</f>
        <v>56.65679998465159</v>
      </c>
      <c r="M14" s="118">
        <f>F14/G14</f>
        <v>48.37214781407488</v>
      </c>
      <c r="N14" s="118">
        <f>IF(K14&gt;0,F14/K14,"")</f>
        <v>15.537729718922341</v>
      </c>
      <c r="O14" s="81">
        <f>IF(G14&gt;0,K14/G14,"")</f>
        <v>3.113205641308443</v>
      </c>
    </row>
    <row r="15" spans="1:15" ht="14.25" customHeight="1">
      <c r="A15" s="57">
        <v>96</v>
      </c>
      <c r="B15" s="60" t="s">
        <v>108</v>
      </c>
      <c r="C15" s="149" t="str">
        <f>VLOOKUP($A15,'Caractéristiques des enquêtes'!$A$2:$C$210,3,0)</f>
        <v>EDGT</v>
      </c>
      <c r="D15" s="151">
        <v>2007</v>
      </c>
      <c r="E15" s="156" t="s">
        <v>538</v>
      </c>
      <c r="F15" s="116">
        <v>7903626</v>
      </c>
      <c r="G15" s="116">
        <v>112484</v>
      </c>
      <c r="H15" s="116">
        <v>104660</v>
      </c>
      <c r="I15" s="117">
        <f t="shared" si="0"/>
        <v>7824</v>
      </c>
      <c r="J15" s="94">
        <f t="shared" si="1"/>
        <v>0.06955655915507983</v>
      </c>
      <c r="K15" s="116">
        <v>481368</v>
      </c>
      <c r="L15" s="118">
        <f t="shared" si="2"/>
        <v>75.51716032868336</v>
      </c>
      <c r="M15" s="118">
        <f t="shared" si="3"/>
        <v>70.26444649905764</v>
      </c>
      <c r="N15" s="118">
        <f t="shared" si="4"/>
        <v>16.41909308470858</v>
      </c>
      <c r="O15" s="81">
        <f t="shared" si="5"/>
        <v>4.279435297464528</v>
      </c>
    </row>
    <row r="16" spans="1:15" ht="14.25" customHeight="1">
      <c r="A16" s="57">
        <v>174</v>
      </c>
      <c r="B16" s="60" t="s">
        <v>509</v>
      </c>
      <c r="C16" s="149" t="str">
        <f>VLOOKUP($A16,'Caractéristiques des enquêtes'!$A$2:$C$210,3,0)</f>
        <v>EDGT</v>
      </c>
      <c r="D16" s="150">
        <v>2016</v>
      </c>
      <c r="E16" s="156" t="s">
        <v>538</v>
      </c>
      <c r="F16" s="116">
        <v>4454176</v>
      </c>
      <c r="G16" s="116">
        <v>97476</v>
      </c>
      <c r="H16" s="116">
        <v>83368</v>
      </c>
      <c r="I16" s="117">
        <f>G16-H16</f>
        <v>14108</v>
      </c>
      <c r="J16" s="94">
        <f>I16/G16</f>
        <v>0.14473306249743526</v>
      </c>
      <c r="K16" s="116">
        <v>331946</v>
      </c>
      <c r="L16" s="118">
        <f>F16/H16</f>
        <v>53.42788599942424</v>
      </c>
      <c r="M16" s="118">
        <f>F16/G16</f>
        <v>45.69510443596373</v>
      </c>
      <c r="N16" s="118">
        <f>IF(K16&gt;0,F16/K16,"")</f>
        <v>13.418375277906648</v>
      </c>
      <c r="O16" s="81">
        <f>IF(G16&gt;0,K16/G16,"")</f>
        <v>3.405412614387131</v>
      </c>
    </row>
    <row r="17" spans="1:15" ht="14.25" customHeight="1">
      <c r="A17" s="57">
        <v>175</v>
      </c>
      <c r="B17" s="60" t="s">
        <v>515</v>
      </c>
      <c r="C17" s="149" t="str">
        <f>VLOOKUP($A17,'Caractéristiques des enquêtes'!$A$2:$C$210,3,0)</f>
        <v>EDGT</v>
      </c>
      <c r="D17" s="150">
        <v>2016</v>
      </c>
      <c r="E17" s="156" t="s">
        <v>538</v>
      </c>
      <c r="F17" s="116">
        <v>10625482</v>
      </c>
      <c r="G17" s="116">
        <v>203595</v>
      </c>
      <c r="H17" s="116">
        <v>185057</v>
      </c>
      <c r="I17" s="117">
        <f>G17-H17</f>
        <v>18538</v>
      </c>
      <c r="J17" s="94">
        <f>I17/G17</f>
        <v>0.09105331663351261</v>
      </c>
      <c r="K17" s="116">
        <v>781544</v>
      </c>
      <c r="L17" s="118">
        <f>F17/H17</f>
        <v>57.41734708765407</v>
      </c>
      <c r="M17" s="118">
        <f>F17/G17</f>
        <v>52.18930720302561</v>
      </c>
      <c r="N17" s="118">
        <f>IF(K17&gt;0,F17/K17,"")</f>
        <v>13.595500701176134</v>
      </c>
      <c r="O17" s="81">
        <f>IF(G17&gt;0,K17/G17,"")</f>
        <v>3.838719025516344</v>
      </c>
    </row>
    <row r="18" spans="1:15" ht="14.25" customHeight="1">
      <c r="A18" s="57">
        <v>176</v>
      </c>
      <c r="B18" s="60" t="s">
        <v>510</v>
      </c>
      <c r="C18" s="149" t="str">
        <f>VLOOKUP($A18,'Caractéristiques des enquêtes'!$A$2:$C$210,3,0)</f>
        <v>EDGT</v>
      </c>
      <c r="D18" s="150">
        <v>2016</v>
      </c>
      <c r="E18" s="156" t="s">
        <v>538</v>
      </c>
      <c r="F18" s="116">
        <v>15079658</v>
      </c>
      <c r="G18" s="116">
        <v>301071</v>
      </c>
      <c r="H18" s="116">
        <v>268425</v>
      </c>
      <c r="I18" s="117">
        <f>G18-H18</f>
        <v>32646</v>
      </c>
      <c r="J18" s="94">
        <f>I18/G18</f>
        <v>0.10843289456639796</v>
      </c>
      <c r="K18" s="116">
        <v>1113491</v>
      </c>
      <c r="L18" s="118">
        <f>F18/H18</f>
        <v>56.1782918878644</v>
      </c>
      <c r="M18" s="118">
        <f>F18/G18</f>
        <v>50.086717086667264</v>
      </c>
      <c r="N18" s="118">
        <f>IF(K18&gt;0,F18/K18,"")</f>
        <v>13.542685122735612</v>
      </c>
      <c r="O18" s="81">
        <f>IF(G18&gt;0,K18/G18,"")</f>
        <v>3.6984332599287213</v>
      </c>
    </row>
    <row r="19" spans="1:15" ht="14.25" customHeight="1">
      <c r="A19" s="57">
        <v>12</v>
      </c>
      <c r="B19" s="60" t="s">
        <v>111</v>
      </c>
      <c r="C19" s="149" t="str">
        <f>VLOOKUP($A19,'Caractéristiques des enquêtes'!$A$2:$C$210,3,0)</f>
        <v>EMD</v>
      </c>
      <c r="D19" s="151">
        <v>1980</v>
      </c>
      <c r="E19" s="156" t="s">
        <v>538</v>
      </c>
      <c r="F19" s="116">
        <v>5783108.702</v>
      </c>
      <c r="G19" s="116">
        <v>113834</v>
      </c>
      <c r="H19" s="116">
        <v>98870</v>
      </c>
      <c r="I19" s="117">
        <f t="shared" si="0"/>
        <v>14964</v>
      </c>
      <c r="J19" s="94">
        <f t="shared" si="1"/>
        <v>0.13145457420454346</v>
      </c>
      <c r="K19" s="116">
        <v>408119</v>
      </c>
      <c r="L19" s="118">
        <f t="shared" si="2"/>
        <v>58.49204715282694</v>
      </c>
      <c r="M19" s="118">
        <f t="shared" si="3"/>
        <v>50.803</v>
      </c>
      <c r="N19" s="118">
        <f t="shared" si="4"/>
        <v>14.170153073000765</v>
      </c>
      <c r="O19" s="81">
        <f t="shared" si="5"/>
        <v>3.5852117996380697</v>
      </c>
    </row>
    <row r="20" spans="1:15" ht="14.25" customHeight="1">
      <c r="A20" s="57">
        <v>66</v>
      </c>
      <c r="B20" s="60" t="s">
        <v>114</v>
      </c>
      <c r="C20" s="149" t="str">
        <f>VLOOKUP($A20,'Caractéristiques des enquêtes'!$A$2:$C$210,3,0)</f>
        <v>EMD</v>
      </c>
      <c r="D20" s="151">
        <v>1999</v>
      </c>
      <c r="E20" s="156" t="s">
        <v>538</v>
      </c>
      <c r="F20" s="116">
        <v>9280081.379999999</v>
      </c>
      <c r="G20" s="116">
        <v>193577</v>
      </c>
      <c r="H20" s="116">
        <v>164325</v>
      </c>
      <c r="I20" s="117">
        <f t="shared" si="0"/>
        <v>29252</v>
      </c>
      <c r="J20" s="94">
        <f t="shared" si="1"/>
        <v>0.15111299379575052</v>
      </c>
      <c r="K20" s="119">
        <v>671496.4819102748</v>
      </c>
      <c r="L20" s="118">
        <f t="shared" si="2"/>
        <v>56.47394723870378</v>
      </c>
      <c r="M20" s="118">
        <f t="shared" si="3"/>
        <v>47.94</v>
      </c>
      <c r="N20" s="118">
        <f t="shared" si="4"/>
        <v>13.820000000000002</v>
      </c>
      <c r="O20" s="81">
        <f t="shared" si="5"/>
        <v>3.4688856729377706</v>
      </c>
    </row>
    <row r="21" spans="1:15" ht="14.25" customHeight="1">
      <c r="A21" s="57">
        <v>117</v>
      </c>
      <c r="B21" s="60" t="s">
        <v>117</v>
      </c>
      <c r="C21" s="149" t="str">
        <f>VLOOKUP($A21,'Caractéristiques des enquêtes'!$A$2:$C$210,3,0)</f>
        <v>EDGT</v>
      </c>
      <c r="D21" s="151">
        <v>2010</v>
      </c>
      <c r="E21" s="156" t="s">
        <v>538</v>
      </c>
      <c r="F21" s="116">
        <v>9780095</v>
      </c>
      <c r="G21" s="116">
        <v>213063</v>
      </c>
      <c r="H21" s="116">
        <v>173746</v>
      </c>
      <c r="I21" s="117">
        <f t="shared" si="0"/>
        <v>39317</v>
      </c>
      <c r="J21" s="94">
        <f t="shared" si="1"/>
        <v>0.1845322744915823</v>
      </c>
      <c r="K21" s="116">
        <v>697888</v>
      </c>
      <c r="L21" s="118">
        <f t="shared" si="2"/>
        <v>56.289612422732034</v>
      </c>
      <c r="M21" s="118">
        <f t="shared" si="3"/>
        <v>45.90236221211566</v>
      </c>
      <c r="N21" s="118">
        <f t="shared" si="4"/>
        <v>14.013846061259112</v>
      </c>
      <c r="O21" s="81">
        <f t="shared" si="5"/>
        <v>3.275500673509713</v>
      </c>
    </row>
    <row r="22" spans="1:15" ht="14.25" customHeight="1">
      <c r="A22" s="57">
        <v>88</v>
      </c>
      <c r="B22" s="60" t="s">
        <v>120</v>
      </c>
      <c r="C22" s="149" t="str">
        <f>VLOOKUP($A22,'Caractéristiques des enquêtes'!$A$2:$C$210,3,0)</f>
        <v>EMD</v>
      </c>
      <c r="D22" s="151">
        <v>2006</v>
      </c>
      <c r="E22" s="156" t="s">
        <v>538</v>
      </c>
      <c r="F22" s="116">
        <v>7234652</v>
      </c>
      <c r="G22" s="116">
        <v>145734</v>
      </c>
      <c r="H22" s="116">
        <v>127339</v>
      </c>
      <c r="I22" s="117">
        <f t="shared" si="0"/>
        <v>18395</v>
      </c>
      <c r="J22" s="94">
        <f t="shared" si="1"/>
        <v>0.1262231188329422</v>
      </c>
      <c r="K22" s="116">
        <v>574185</v>
      </c>
      <c r="L22" s="118">
        <f t="shared" si="2"/>
        <v>56.81411036681614</v>
      </c>
      <c r="M22" s="118">
        <f t="shared" si="3"/>
        <v>49.64285616259761</v>
      </c>
      <c r="N22" s="118">
        <f t="shared" si="4"/>
        <v>12.599862413682002</v>
      </c>
      <c r="O22" s="81">
        <f t="shared" si="5"/>
        <v>3.939952241755527</v>
      </c>
    </row>
    <row r="23" spans="1:15" ht="14.25" customHeight="1">
      <c r="A23" s="57">
        <v>164</v>
      </c>
      <c r="B23" s="60" t="s">
        <v>485</v>
      </c>
      <c r="C23" s="149" t="str">
        <f>VLOOKUP($A23,'Caractéristiques des enquêtes'!$A$2:$C$210,3,0)</f>
        <v>EDGT</v>
      </c>
      <c r="D23" s="150">
        <v>2015</v>
      </c>
      <c r="E23" s="156" t="s">
        <v>538</v>
      </c>
      <c r="F23" s="116">
        <v>1966647</v>
      </c>
      <c r="G23" s="116">
        <v>44687</v>
      </c>
      <c r="H23" s="116">
        <v>40789</v>
      </c>
      <c r="I23" s="117">
        <f>G23-H23</f>
        <v>3898</v>
      </c>
      <c r="J23" s="94">
        <f>I23/G23</f>
        <v>0.08722894801620158</v>
      </c>
      <c r="K23" s="116">
        <v>162641</v>
      </c>
      <c r="L23" s="118">
        <f>F23/H23</f>
        <v>48.21513153055971</v>
      </c>
      <c r="M23" s="118">
        <f>F23/G23</f>
        <v>44.009376328686194</v>
      </c>
      <c r="N23" s="118">
        <f>IF(K23&gt;0,F23/K23,"")</f>
        <v>12.091950984069207</v>
      </c>
      <c r="O23" s="81">
        <f>IF(G23&gt;0,K23/G23,"")</f>
        <v>3.639559603464095</v>
      </c>
    </row>
    <row r="24" spans="1:15" ht="14.25" customHeight="1">
      <c r="A24" s="57">
        <v>16</v>
      </c>
      <c r="B24" s="60" t="s">
        <v>123</v>
      </c>
      <c r="C24" s="149" t="str">
        <f>VLOOKUP($A24,'Caractéristiques des enquêtes'!$A$2:$C$210,3,0)</f>
        <v>EMD</v>
      </c>
      <c r="D24" s="151">
        <v>1983</v>
      </c>
      <c r="E24" s="156" t="s">
        <v>538</v>
      </c>
      <c r="F24" s="116">
        <v>3516733.2530000005</v>
      </c>
      <c r="G24" s="116">
        <v>82207</v>
      </c>
      <c r="H24" s="116">
        <v>68274</v>
      </c>
      <c r="I24" s="117">
        <f t="shared" si="0"/>
        <v>13933</v>
      </c>
      <c r="J24" s="94">
        <f t="shared" si="1"/>
        <v>0.1694867833639471</v>
      </c>
      <c r="K24" s="116">
        <v>306399</v>
      </c>
      <c r="L24" s="118">
        <f t="shared" si="2"/>
        <v>51.5091140551308</v>
      </c>
      <c r="M24" s="118">
        <f t="shared" si="3"/>
        <v>42.779</v>
      </c>
      <c r="N24" s="118">
        <f t="shared" si="4"/>
        <v>11.477626405438661</v>
      </c>
      <c r="O24" s="81">
        <f t="shared" si="5"/>
        <v>3.727164353400562</v>
      </c>
    </row>
    <row r="25" spans="1:15" ht="14.25" customHeight="1">
      <c r="A25" s="57">
        <v>42</v>
      </c>
      <c r="B25" s="60" t="s">
        <v>126</v>
      </c>
      <c r="C25" s="149" t="str">
        <f>VLOOKUP($A25,'Caractéristiques des enquêtes'!$A$2:$C$210,3,0)</f>
        <v>EMD</v>
      </c>
      <c r="D25" s="151">
        <v>1992</v>
      </c>
      <c r="E25" s="156" t="s">
        <v>538</v>
      </c>
      <c r="F25" s="116">
        <v>4431807.096</v>
      </c>
      <c r="G25" s="116">
        <v>99466</v>
      </c>
      <c r="H25" s="116">
        <v>82120</v>
      </c>
      <c r="I25" s="117">
        <f t="shared" si="0"/>
        <v>17346</v>
      </c>
      <c r="J25" s="94">
        <f t="shared" si="1"/>
        <v>0.17439124927110772</v>
      </c>
      <c r="K25" s="116">
        <v>354169</v>
      </c>
      <c r="L25" s="118">
        <f t="shared" si="2"/>
        <v>53.967451242084756</v>
      </c>
      <c r="M25" s="118">
        <f t="shared" si="3"/>
        <v>44.556</v>
      </c>
      <c r="N25" s="118">
        <f t="shared" si="4"/>
        <v>12.513255242553695</v>
      </c>
      <c r="O25" s="81">
        <f t="shared" si="5"/>
        <v>3.560704160215551</v>
      </c>
    </row>
    <row r="26" spans="1:15" ht="14.25" customHeight="1">
      <c r="A26" s="57">
        <v>83</v>
      </c>
      <c r="B26" s="60" t="s">
        <v>128</v>
      </c>
      <c r="C26" s="149" t="str">
        <f>VLOOKUP($A26,'Caractéristiques des enquêtes'!$A$2:$C$210,3,0)</f>
        <v>EMD</v>
      </c>
      <c r="D26" s="151">
        <v>2005</v>
      </c>
      <c r="E26" s="156" t="s">
        <v>538</v>
      </c>
      <c r="F26" s="116">
        <v>14328245.030000001</v>
      </c>
      <c r="G26" s="116">
        <v>250013</v>
      </c>
      <c r="H26" s="116">
        <v>218880</v>
      </c>
      <c r="I26" s="117">
        <f t="shared" si="0"/>
        <v>31133</v>
      </c>
      <c r="J26" s="94">
        <f t="shared" si="1"/>
        <v>0.12452552467271702</v>
      </c>
      <c r="K26" s="119">
        <v>1058998.1544715448</v>
      </c>
      <c r="L26" s="118">
        <f t="shared" si="2"/>
        <v>65.4616457876462</v>
      </c>
      <c r="M26" s="118">
        <f t="shared" si="3"/>
        <v>57.31</v>
      </c>
      <c r="N26" s="118">
        <f t="shared" si="4"/>
        <v>13.530000000000001</v>
      </c>
      <c r="O26" s="81">
        <f t="shared" si="5"/>
        <v>4.235772357723578</v>
      </c>
    </row>
    <row r="27" spans="1:15" ht="14.25" customHeight="1">
      <c r="A27" s="57">
        <v>84</v>
      </c>
      <c r="B27" s="60" t="s">
        <v>134</v>
      </c>
      <c r="C27" s="149" t="str">
        <f>VLOOKUP($A27,'Caractéristiques des enquêtes'!$A$2:$C$210,3,0)</f>
        <v>EMD</v>
      </c>
      <c r="D27" s="151">
        <v>2005</v>
      </c>
      <c r="E27" s="156" t="s">
        <v>538</v>
      </c>
      <c r="F27" s="116">
        <v>2877856</v>
      </c>
      <c r="G27" s="116">
        <v>62416</v>
      </c>
      <c r="H27" s="116">
        <v>49258</v>
      </c>
      <c r="I27" s="117">
        <f t="shared" si="0"/>
        <v>13158</v>
      </c>
      <c r="J27" s="94">
        <f t="shared" si="1"/>
        <v>0.21081133042809536</v>
      </c>
      <c r="K27" s="116">
        <v>204874</v>
      </c>
      <c r="L27" s="118">
        <f t="shared" si="2"/>
        <v>58.42413415079784</v>
      </c>
      <c r="M27" s="118">
        <f t="shared" si="3"/>
        <v>46.10766470135862</v>
      </c>
      <c r="N27" s="118">
        <f t="shared" si="4"/>
        <v>14.046955689838633</v>
      </c>
      <c r="O27" s="81">
        <f t="shared" si="5"/>
        <v>3.2823955396052296</v>
      </c>
    </row>
    <row r="28" spans="1:15" ht="14.25" customHeight="1">
      <c r="A28" s="57">
        <v>188</v>
      </c>
      <c r="B28" s="60" t="s">
        <v>554</v>
      </c>
      <c r="C28" s="149" t="str">
        <f>VLOOKUP($A28,'Caractéristiques des enquêtes'!$A$2:$C$210,3,0)</f>
        <v>EMC²</v>
      </c>
      <c r="D28" s="150">
        <v>2018</v>
      </c>
      <c r="E28" s="152" t="s">
        <v>538</v>
      </c>
      <c r="F28" s="116">
        <v>7905430</v>
      </c>
      <c r="G28" s="116">
        <v>149834</v>
      </c>
      <c r="H28" s="116">
        <v>132095</v>
      </c>
      <c r="I28" s="117">
        <f t="shared" si="0"/>
        <v>17739</v>
      </c>
      <c r="J28" s="94">
        <f t="shared" si="1"/>
        <v>0.1183910193947969</v>
      </c>
      <c r="K28" s="116">
        <v>538541</v>
      </c>
      <c r="L28" s="118">
        <f t="shared" si="2"/>
        <v>59.84654983156062</v>
      </c>
      <c r="M28" s="118">
        <f t="shared" si="3"/>
        <v>52.761255789740645</v>
      </c>
      <c r="N28" s="118">
        <f t="shared" si="4"/>
        <v>14.679346604993864</v>
      </c>
      <c r="O28" s="81">
        <f t="shared" si="5"/>
        <v>3.594250971074656</v>
      </c>
    </row>
    <row r="29" spans="1:15" ht="14.25" customHeight="1">
      <c r="A29" s="57">
        <v>85</v>
      </c>
      <c r="B29" s="60" t="s">
        <v>137</v>
      </c>
      <c r="C29" s="149" t="str">
        <f>VLOOKUP($A29,'Caractéristiques des enquêtes'!$A$2:$C$210,3,0)</f>
        <v>EMD</v>
      </c>
      <c r="D29" s="151">
        <v>2005</v>
      </c>
      <c r="E29" s="156" t="s">
        <v>538</v>
      </c>
      <c r="F29" s="116">
        <v>8763539.4</v>
      </c>
      <c r="G29" s="116">
        <v>189687</v>
      </c>
      <c r="H29" s="116">
        <v>153904</v>
      </c>
      <c r="I29" s="117">
        <f t="shared" si="0"/>
        <v>35783</v>
      </c>
      <c r="J29" s="94">
        <f t="shared" si="1"/>
        <v>0.188642342385087</v>
      </c>
      <c r="K29" s="119">
        <v>756129.3701466782</v>
      </c>
      <c r="L29" s="118">
        <f t="shared" si="2"/>
        <v>56.94159605988149</v>
      </c>
      <c r="M29" s="118">
        <f t="shared" si="3"/>
        <v>46.2</v>
      </c>
      <c r="N29" s="118">
        <f t="shared" si="4"/>
        <v>11.59</v>
      </c>
      <c r="O29" s="81">
        <f t="shared" si="5"/>
        <v>3.986194995685936</v>
      </c>
    </row>
    <row r="30" spans="1:15" ht="14.25" customHeight="1">
      <c r="A30" s="57">
        <v>8</v>
      </c>
      <c r="B30" s="60" t="s">
        <v>140</v>
      </c>
      <c r="C30" s="149" t="str">
        <f>VLOOKUP($A30,'Caractéristiques des enquêtes'!$A$2:$C$210,3,0)</f>
        <v>EMD</v>
      </c>
      <c r="D30" s="151">
        <v>1978</v>
      </c>
      <c r="E30" s="156" t="s">
        <v>538</v>
      </c>
      <c r="F30" s="116">
        <v>26470129.974</v>
      </c>
      <c r="G30" s="116">
        <v>520799</v>
      </c>
      <c r="H30" s="116">
        <v>426892</v>
      </c>
      <c r="I30" s="117">
        <f t="shared" si="0"/>
        <v>93907</v>
      </c>
      <c r="J30" s="94">
        <f t="shared" si="1"/>
        <v>0.1803133262544667</v>
      </c>
      <c r="K30" s="116">
        <v>1582661</v>
      </c>
      <c r="L30" s="118">
        <f t="shared" si="2"/>
        <v>62.006619880438144</v>
      </c>
      <c r="M30" s="118">
        <f t="shared" si="3"/>
        <v>50.826</v>
      </c>
      <c r="N30" s="118">
        <f t="shared" si="4"/>
        <v>16.725078822312547</v>
      </c>
      <c r="O30" s="81">
        <f t="shared" si="5"/>
        <v>3.0389094449106087</v>
      </c>
    </row>
    <row r="31" spans="1:15" ht="14.25" customHeight="1">
      <c r="A31" s="57">
        <v>30</v>
      </c>
      <c r="B31" s="60" t="s">
        <v>143</v>
      </c>
      <c r="C31" s="149" t="str">
        <f>VLOOKUP($A31,'Caractéristiques des enquêtes'!$A$2:$C$210,3,0)</f>
        <v>EMD</v>
      </c>
      <c r="D31" s="151">
        <v>1990</v>
      </c>
      <c r="E31" s="156" t="s">
        <v>538</v>
      </c>
      <c r="F31" s="116">
        <v>35198388.52</v>
      </c>
      <c r="G31" s="116">
        <v>668510</v>
      </c>
      <c r="H31" s="116">
        <v>569275</v>
      </c>
      <c r="I31" s="117">
        <f t="shared" si="0"/>
        <v>99235</v>
      </c>
      <c r="J31" s="94">
        <f t="shared" si="1"/>
        <v>0.14844205771043065</v>
      </c>
      <c r="K31" s="116">
        <v>2209752</v>
      </c>
      <c r="L31" s="118">
        <f t="shared" si="2"/>
        <v>61.830202485617676</v>
      </c>
      <c r="M31" s="118">
        <f t="shared" si="3"/>
        <v>52.65200000000001</v>
      </c>
      <c r="N31" s="118">
        <f t="shared" si="4"/>
        <v>15.928660103034188</v>
      </c>
      <c r="O31" s="81">
        <f t="shared" si="5"/>
        <v>3.3054883247819777</v>
      </c>
    </row>
    <row r="32" spans="1:15" ht="14.25" customHeight="1">
      <c r="A32" s="57">
        <v>60</v>
      </c>
      <c r="B32" s="60" t="s">
        <v>143</v>
      </c>
      <c r="C32" s="149" t="str">
        <f>VLOOKUP($A32,'Caractéristiques des enquêtes'!$A$2:$C$210,3,0)</f>
        <v>EMD</v>
      </c>
      <c r="D32" s="151">
        <v>1998</v>
      </c>
      <c r="E32" s="156" t="s">
        <v>538</v>
      </c>
      <c r="F32" s="116">
        <v>41230576.199999996</v>
      </c>
      <c r="G32" s="116">
        <v>707214</v>
      </c>
      <c r="H32" s="116">
        <v>620934</v>
      </c>
      <c r="I32" s="117">
        <f t="shared" si="0"/>
        <v>86280</v>
      </c>
      <c r="J32" s="94">
        <f t="shared" si="1"/>
        <v>0.12199984728809102</v>
      </c>
      <c r="K32" s="119">
        <v>2626151.350318471</v>
      </c>
      <c r="L32" s="118">
        <f t="shared" si="2"/>
        <v>66.4008996125192</v>
      </c>
      <c r="M32" s="118">
        <f t="shared" si="3"/>
        <v>58.3</v>
      </c>
      <c r="N32" s="118">
        <f t="shared" si="4"/>
        <v>15.700000000000001</v>
      </c>
      <c r="O32" s="81">
        <f t="shared" si="5"/>
        <v>3.7133757961783433</v>
      </c>
    </row>
    <row r="33" spans="1:15" ht="14.25" customHeight="1">
      <c r="A33" s="57">
        <v>107</v>
      </c>
      <c r="B33" s="60" t="s">
        <v>147</v>
      </c>
      <c r="C33" s="149" t="str">
        <f>VLOOKUP($A33,'Caractéristiques des enquêtes'!$A$2:$C$210,3,0)</f>
        <v>EDGT</v>
      </c>
      <c r="D33" s="151">
        <v>2009</v>
      </c>
      <c r="E33" s="156" t="s">
        <v>538</v>
      </c>
      <c r="F33" s="116">
        <v>43020672</v>
      </c>
      <c r="G33" s="116">
        <v>714857</v>
      </c>
      <c r="H33" s="116">
        <v>629077</v>
      </c>
      <c r="I33" s="117">
        <f t="shared" si="0"/>
        <v>85780</v>
      </c>
      <c r="J33" s="94">
        <f t="shared" si="1"/>
        <v>0.11999602717746347</v>
      </c>
      <c r="K33" s="116">
        <v>2671247</v>
      </c>
      <c r="L33" s="118">
        <f t="shared" si="2"/>
        <v>68.38697329579686</v>
      </c>
      <c r="M33" s="118">
        <f t="shared" si="3"/>
        <v>60.18080818960995</v>
      </c>
      <c r="N33" s="118">
        <f t="shared" si="4"/>
        <v>16.105089495655026</v>
      </c>
      <c r="O33" s="81">
        <f t="shared" si="5"/>
        <v>3.736757141638118</v>
      </c>
    </row>
    <row r="34" spans="1:15" ht="14.25" customHeight="1">
      <c r="A34" s="57">
        <v>211</v>
      </c>
      <c r="B34" s="195" t="s">
        <v>618</v>
      </c>
      <c r="C34" s="203" t="s">
        <v>542</v>
      </c>
      <c r="D34" s="197">
        <v>2022</v>
      </c>
      <c r="E34" s="205" t="s">
        <v>538</v>
      </c>
      <c r="F34" s="116">
        <v>81508327</v>
      </c>
      <c r="G34" s="116">
        <v>1324849</v>
      </c>
      <c r="H34" s="116">
        <v>1129782</v>
      </c>
      <c r="I34" s="117">
        <f>G34-H34</f>
        <v>195067</v>
      </c>
      <c r="J34" s="94">
        <f>I34/G34</f>
        <v>0.147237156838251</v>
      </c>
      <c r="K34" s="116">
        <v>4376411</v>
      </c>
      <c r="L34" s="118">
        <f>F34/H34</f>
        <v>72.14518110573545</v>
      </c>
      <c r="M34" s="118">
        <f>F34/G34</f>
        <v>61.52272976014625</v>
      </c>
      <c r="N34" s="118">
        <f>IF(K34&gt;0,F34/K34,"")</f>
        <v>18.62446808583563</v>
      </c>
      <c r="O34" s="81">
        <f>IF(G34&gt;0,K34/G34,"")</f>
        <v>3.303328152868742</v>
      </c>
    </row>
    <row r="35" spans="1:15" ht="14.25" customHeight="1">
      <c r="A35" s="57">
        <v>197</v>
      </c>
      <c r="B35" s="60" t="s">
        <v>575</v>
      </c>
      <c r="C35" s="140" t="s">
        <v>542</v>
      </c>
      <c r="D35" s="61">
        <v>2019</v>
      </c>
      <c r="E35" s="167" t="s">
        <v>538</v>
      </c>
      <c r="F35" s="116">
        <v>719740</v>
      </c>
      <c r="G35" s="116">
        <v>21010</v>
      </c>
      <c r="H35" s="116">
        <v>16262</v>
      </c>
      <c r="I35" s="117">
        <f>G35-H35</f>
        <v>4748</v>
      </c>
      <c r="J35" s="94">
        <f>I35/G35</f>
        <v>0.22598762494050453</v>
      </c>
      <c r="K35" s="116">
        <v>71102</v>
      </c>
      <c r="L35" s="118">
        <f>F35/H35</f>
        <v>44.259008732013285</v>
      </c>
      <c r="M35" s="118">
        <f>F35/G35</f>
        <v>34.25702046644455</v>
      </c>
      <c r="N35" s="118">
        <f>IF(K35&gt;0,F35/K35,"")</f>
        <v>10.122640713341397</v>
      </c>
      <c r="O35" s="81">
        <f>IF(G35&gt;0,K35/G35,"")</f>
        <v>3.3841980009519275</v>
      </c>
    </row>
    <row r="36" spans="1:15" ht="14.25" customHeight="1">
      <c r="A36" s="57">
        <v>75</v>
      </c>
      <c r="B36" s="60" t="s">
        <v>148</v>
      </c>
      <c r="C36" s="149" t="str">
        <f>VLOOKUP($A36,'Caractéristiques des enquêtes'!$A$2:$C$210,3,0)</f>
        <v>EMD</v>
      </c>
      <c r="D36" s="151">
        <v>2003</v>
      </c>
      <c r="E36" s="156" t="s">
        <v>538</v>
      </c>
      <c r="F36" s="116">
        <v>9321534</v>
      </c>
      <c r="G36" s="116">
        <v>162850</v>
      </c>
      <c r="H36" s="116">
        <v>147600</v>
      </c>
      <c r="I36" s="117">
        <f t="shared" si="0"/>
        <v>15250</v>
      </c>
      <c r="J36" s="94">
        <f t="shared" si="1"/>
        <v>0.09364445809026711</v>
      </c>
      <c r="K36" s="119">
        <v>698765.6671664168</v>
      </c>
      <c r="L36" s="118">
        <f t="shared" si="2"/>
        <v>63.154024390243904</v>
      </c>
      <c r="M36" s="118">
        <f t="shared" si="3"/>
        <v>57.24</v>
      </c>
      <c r="N36" s="118">
        <f t="shared" si="4"/>
        <v>13.34</v>
      </c>
      <c r="O36" s="81">
        <f t="shared" si="5"/>
        <v>4.290854572713643</v>
      </c>
    </row>
    <row r="37" spans="1:15" ht="14.25" customHeight="1">
      <c r="A37" s="57">
        <v>189</v>
      </c>
      <c r="B37" s="60" t="s">
        <v>556</v>
      </c>
      <c r="C37" s="149" t="str">
        <f>VLOOKUP($A37,'Caractéristiques des enquêtes'!$A$2:$C$210,3,0)</f>
        <v>EMC²</v>
      </c>
      <c r="D37" s="150">
        <v>2018</v>
      </c>
      <c r="E37" s="152" t="s">
        <v>538</v>
      </c>
      <c r="F37" s="116">
        <v>15106901</v>
      </c>
      <c r="G37" s="116">
        <v>309354</v>
      </c>
      <c r="H37" s="116">
        <v>274174</v>
      </c>
      <c r="I37" s="117">
        <f t="shared" si="0"/>
        <v>35180</v>
      </c>
      <c r="J37" s="94">
        <f t="shared" si="1"/>
        <v>0.11372085054662297</v>
      </c>
      <c r="K37" s="119">
        <v>1110687</v>
      </c>
      <c r="L37" s="118">
        <f t="shared" si="2"/>
        <v>55.09968487165085</v>
      </c>
      <c r="M37" s="118">
        <f t="shared" si="3"/>
        <v>48.83370184319582</v>
      </c>
      <c r="N37" s="118">
        <f t="shared" si="4"/>
        <v>13.60140255535538</v>
      </c>
      <c r="O37" s="81">
        <f t="shared" si="5"/>
        <v>3.590343102077232</v>
      </c>
    </row>
    <row r="38" spans="1:15" ht="14.25" customHeight="1">
      <c r="A38" s="57">
        <v>124</v>
      </c>
      <c r="B38" s="60" t="s">
        <v>151</v>
      </c>
      <c r="C38" s="149" t="str">
        <f>VLOOKUP($A38,'Caractéristiques des enquêtes'!$A$2:$C$210,3,0)</f>
        <v>EDGT</v>
      </c>
      <c r="D38" s="151">
        <v>2011</v>
      </c>
      <c r="E38" s="156" t="s">
        <v>538</v>
      </c>
      <c r="F38" s="116">
        <v>7178908</v>
      </c>
      <c r="G38" s="116">
        <v>144963</v>
      </c>
      <c r="H38" s="116">
        <v>126143</v>
      </c>
      <c r="I38" s="117">
        <f t="shared" si="0"/>
        <v>18820</v>
      </c>
      <c r="J38" s="94">
        <f t="shared" si="1"/>
        <v>0.12982623152114678</v>
      </c>
      <c r="K38" s="116">
        <v>533240</v>
      </c>
      <c r="L38" s="118">
        <f t="shared" si="2"/>
        <v>56.91087099561609</v>
      </c>
      <c r="M38" s="118">
        <f t="shared" si="3"/>
        <v>49.52234708166912</v>
      </c>
      <c r="N38" s="118">
        <f t="shared" si="4"/>
        <v>13.46280849148601</v>
      </c>
      <c r="O38" s="81">
        <f t="shared" si="5"/>
        <v>3.6784558818457125</v>
      </c>
    </row>
    <row r="39" spans="1:15" ht="14.25" customHeight="1">
      <c r="A39" s="57">
        <v>210</v>
      </c>
      <c r="B39" s="195" t="s">
        <v>615</v>
      </c>
      <c r="C39" s="203" t="s">
        <v>542</v>
      </c>
      <c r="D39" s="197">
        <v>2022</v>
      </c>
      <c r="E39" s="205" t="s">
        <v>538</v>
      </c>
      <c r="F39" s="116">
        <v>28353447</v>
      </c>
      <c r="G39" s="116">
        <v>533119</v>
      </c>
      <c r="H39" s="116">
        <v>452080</v>
      </c>
      <c r="I39" s="117">
        <f>G39-H39</f>
        <v>81039</v>
      </c>
      <c r="J39" s="94">
        <f>I39/G39</f>
        <v>0.1520092137027568</v>
      </c>
      <c r="K39" s="116">
        <v>1799497</v>
      </c>
      <c r="L39" s="118">
        <f>F39/H39</f>
        <v>62.71776455494603</v>
      </c>
      <c r="M39" s="118">
        <f>F39/G39</f>
        <v>53.18408647975405</v>
      </c>
      <c r="N39" s="118">
        <f>IF(K39&gt;0,F39/K39,"")</f>
        <v>15.75631801553434</v>
      </c>
      <c r="O39" s="81">
        <f>IF(G39&gt;0,K39/G39,"")</f>
        <v>3.3754133692477666</v>
      </c>
    </row>
    <row r="40" spans="1:15" ht="14.25" customHeight="1">
      <c r="A40" s="57">
        <v>118</v>
      </c>
      <c r="B40" s="60" t="s">
        <v>154</v>
      </c>
      <c r="C40" s="149" t="str">
        <f>VLOOKUP($A40,'Caractéristiques des enquêtes'!$A$2:$C$210,3,0)</f>
        <v>EMD</v>
      </c>
      <c r="D40" s="151">
        <v>2010</v>
      </c>
      <c r="E40" s="156" t="s">
        <v>538</v>
      </c>
      <c r="F40" s="116">
        <v>5860177</v>
      </c>
      <c r="G40" s="116">
        <v>96703</v>
      </c>
      <c r="H40" s="116">
        <v>79433</v>
      </c>
      <c r="I40" s="117">
        <f t="shared" si="0"/>
        <v>17270</v>
      </c>
      <c r="J40" s="94">
        <f t="shared" si="1"/>
        <v>0.17858804794060162</v>
      </c>
      <c r="K40" s="116">
        <v>327234</v>
      </c>
      <c r="L40" s="118">
        <f t="shared" si="2"/>
        <v>73.7750934750041</v>
      </c>
      <c r="M40" s="118">
        <f t="shared" si="3"/>
        <v>60.599743544667696</v>
      </c>
      <c r="N40" s="118">
        <f t="shared" si="4"/>
        <v>17.908215527726338</v>
      </c>
      <c r="O40" s="81">
        <f t="shared" si="5"/>
        <v>3.3839074278977903</v>
      </c>
    </row>
    <row r="41" spans="1:15" ht="14.25" customHeight="1">
      <c r="A41" s="57">
        <v>97</v>
      </c>
      <c r="B41" s="60" t="s">
        <v>157</v>
      </c>
      <c r="C41" s="149" t="str">
        <f>VLOOKUP($A41,'Caractéristiques des enquêtes'!$A$2:$C$210,3,0)</f>
        <v>EDGT</v>
      </c>
      <c r="D41" s="151">
        <v>2007</v>
      </c>
      <c r="E41" s="156" t="s">
        <v>538</v>
      </c>
      <c r="F41" s="116">
        <v>9746299.8</v>
      </c>
      <c r="G41" s="116">
        <v>154458</v>
      </c>
      <c r="H41" s="116">
        <v>139100</v>
      </c>
      <c r="I41" s="117">
        <f t="shared" si="0"/>
        <v>15358</v>
      </c>
      <c r="J41" s="94">
        <f t="shared" si="1"/>
        <v>0.09943156068316306</v>
      </c>
      <c r="K41" s="119">
        <v>667554.7808219179</v>
      </c>
      <c r="L41" s="118">
        <f t="shared" si="2"/>
        <v>70.06685693745507</v>
      </c>
      <c r="M41" s="118">
        <f t="shared" si="3"/>
        <v>63.1</v>
      </c>
      <c r="N41" s="118">
        <f t="shared" si="4"/>
        <v>14.599999999999998</v>
      </c>
      <c r="O41" s="81">
        <f t="shared" si="5"/>
        <v>4.321917808219179</v>
      </c>
    </row>
    <row r="42" spans="1:15" ht="14.25" customHeight="1">
      <c r="A42" s="57">
        <v>209</v>
      </c>
      <c r="B42" s="195" t="s">
        <v>613</v>
      </c>
      <c r="C42" s="203" t="s">
        <v>542</v>
      </c>
      <c r="D42" s="197">
        <v>2022</v>
      </c>
      <c r="E42" s="205" t="s">
        <v>538</v>
      </c>
      <c r="F42" s="116">
        <v>10112154</v>
      </c>
      <c r="G42" s="116">
        <v>188943</v>
      </c>
      <c r="H42" s="116">
        <v>162667</v>
      </c>
      <c r="I42" s="117">
        <f>G42-H42</f>
        <v>26276</v>
      </c>
      <c r="J42" s="94">
        <f>I42/G42</f>
        <v>0.13906839628882786</v>
      </c>
      <c r="K42" s="119">
        <v>680047</v>
      </c>
      <c r="L42" s="118">
        <f>F42/H42</f>
        <v>62.16475376075049</v>
      </c>
      <c r="M42" s="118">
        <f>F42/G42</f>
        <v>53.51960114955304</v>
      </c>
      <c r="N42" s="118">
        <f>IF(K42&gt;0,F42/K42,"")</f>
        <v>14.869786941196711</v>
      </c>
      <c r="O42" s="81">
        <f>IF(G42&gt;0,K42/G42,"")</f>
        <v>3.599217753502379</v>
      </c>
    </row>
    <row r="43" spans="1:15" ht="14.25" customHeight="1">
      <c r="A43" s="57">
        <v>47</v>
      </c>
      <c r="B43" s="60" t="s">
        <v>160</v>
      </c>
      <c r="C43" s="149" t="str">
        <f>VLOOKUP($A43,'Caractéristiques des enquêtes'!$A$2:$C$210,3,0)</f>
        <v>EMD</v>
      </c>
      <c r="D43" s="151">
        <v>1994</v>
      </c>
      <c r="E43" s="156" t="s">
        <v>538</v>
      </c>
      <c r="F43" s="116">
        <v>3231628.22</v>
      </c>
      <c r="G43" s="116">
        <v>66530</v>
      </c>
      <c r="H43" s="116">
        <v>56163</v>
      </c>
      <c r="I43" s="117">
        <f t="shared" si="0"/>
        <v>10367</v>
      </c>
      <c r="J43" s="94">
        <f t="shared" si="1"/>
        <v>0.15582444010220953</v>
      </c>
      <c r="K43" s="116">
        <v>272544</v>
      </c>
      <c r="L43" s="118">
        <f t="shared" si="2"/>
        <v>57.54016380891335</v>
      </c>
      <c r="M43" s="118">
        <f t="shared" si="3"/>
        <v>48.574000000000005</v>
      </c>
      <c r="N43" s="118">
        <f t="shared" si="4"/>
        <v>11.857271559821534</v>
      </c>
      <c r="O43" s="81">
        <f t="shared" si="5"/>
        <v>4.096557943784759</v>
      </c>
    </row>
    <row r="44" spans="1:15" ht="14.25" customHeight="1">
      <c r="A44" s="57">
        <v>43</v>
      </c>
      <c r="B44" s="60" t="s">
        <v>163</v>
      </c>
      <c r="C44" s="149" t="str">
        <f>VLOOKUP($A44,'Caractéristiques des enquêtes'!$A$2:$C$210,3,0)</f>
        <v>EMD</v>
      </c>
      <c r="D44" s="151">
        <v>1992</v>
      </c>
      <c r="E44" s="156" t="s">
        <v>538</v>
      </c>
      <c r="F44" s="116">
        <v>13813485.9</v>
      </c>
      <c r="G44" s="116">
        <v>278835</v>
      </c>
      <c r="H44" s="116">
        <v>241578</v>
      </c>
      <c r="I44" s="117">
        <f t="shared" si="0"/>
        <v>37257</v>
      </c>
      <c r="J44" s="94">
        <f t="shared" si="1"/>
        <v>0.13361665501102804</v>
      </c>
      <c r="K44" s="116">
        <v>997274</v>
      </c>
      <c r="L44" s="118">
        <f t="shared" si="2"/>
        <v>57.180231229664955</v>
      </c>
      <c r="M44" s="118">
        <f t="shared" si="3"/>
        <v>49.54</v>
      </c>
      <c r="N44" s="118">
        <f t="shared" si="4"/>
        <v>13.851244392213173</v>
      </c>
      <c r="O44" s="81">
        <f t="shared" si="5"/>
        <v>3.5765739595101045</v>
      </c>
    </row>
    <row r="45" spans="1:15" ht="14.25" customHeight="1">
      <c r="A45" s="57">
        <v>76</v>
      </c>
      <c r="B45" s="60" t="s">
        <v>163</v>
      </c>
      <c r="C45" s="149" t="str">
        <f>VLOOKUP($A45,'Caractéristiques des enquêtes'!$A$2:$C$210,3,0)</f>
        <v>EMD</v>
      </c>
      <c r="D45" s="151">
        <v>2003</v>
      </c>
      <c r="E45" s="156" t="s">
        <v>538</v>
      </c>
      <c r="F45" s="116">
        <v>16600952.88</v>
      </c>
      <c r="G45" s="116">
        <v>298632</v>
      </c>
      <c r="H45" s="116">
        <v>266641</v>
      </c>
      <c r="I45" s="117">
        <f t="shared" si="0"/>
        <v>31991</v>
      </c>
      <c r="J45" s="94">
        <f t="shared" si="1"/>
        <v>0.10712515738433925</v>
      </c>
      <c r="K45" s="119">
        <v>1168258.4714989443</v>
      </c>
      <c r="L45" s="118">
        <f t="shared" si="2"/>
        <v>62.25956578320664</v>
      </c>
      <c r="M45" s="118">
        <f t="shared" si="3"/>
        <v>55.59</v>
      </c>
      <c r="N45" s="118">
        <f t="shared" si="4"/>
        <v>14.21</v>
      </c>
      <c r="O45" s="81">
        <f t="shared" si="5"/>
        <v>3.9120337790288526</v>
      </c>
    </row>
    <row r="46" spans="1:15" ht="14.25" customHeight="1">
      <c r="A46" s="57">
        <v>131</v>
      </c>
      <c r="B46" s="60" t="s">
        <v>167</v>
      </c>
      <c r="C46" s="149" t="str">
        <f>VLOOKUP($A46,'Caractéristiques des enquêtes'!$A$2:$C$210,3,0)</f>
        <v>EDGT</v>
      </c>
      <c r="D46" s="151">
        <v>2012</v>
      </c>
      <c r="E46" s="156" t="s">
        <v>538</v>
      </c>
      <c r="F46" s="116">
        <v>15241153</v>
      </c>
      <c r="G46" s="116">
        <v>283979</v>
      </c>
      <c r="H46" s="116">
        <v>249082</v>
      </c>
      <c r="I46" s="117">
        <f t="shared" si="0"/>
        <v>34897</v>
      </c>
      <c r="J46" s="94">
        <f t="shared" si="1"/>
        <v>0.12288584719292624</v>
      </c>
      <c r="K46" s="119">
        <v>1096485.8273381295</v>
      </c>
      <c r="L46" s="118">
        <f t="shared" si="2"/>
        <v>61.1892991063184</v>
      </c>
      <c r="M46" s="118">
        <f t="shared" si="3"/>
        <v>53.6700002464971</v>
      </c>
      <c r="N46" s="118">
        <f t="shared" si="4"/>
        <v>13.9</v>
      </c>
      <c r="O46" s="81">
        <f t="shared" si="5"/>
        <v>3.861151096870295</v>
      </c>
    </row>
    <row r="47" spans="1:15" ht="14.25" customHeight="1">
      <c r="A47" s="57">
        <v>128</v>
      </c>
      <c r="B47" s="60" t="s">
        <v>168</v>
      </c>
      <c r="C47" s="149" t="str">
        <f>VLOOKUP($A47,'Caractéristiques des enquêtes'!$A$2:$C$210,3,0)</f>
        <v>EDGT</v>
      </c>
      <c r="D47" s="151">
        <v>2012</v>
      </c>
      <c r="E47" s="156" t="s">
        <v>538</v>
      </c>
      <c r="F47" s="116">
        <v>19097581</v>
      </c>
      <c r="G47" s="116">
        <v>333886</v>
      </c>
      <c r="H47" s="116">
        <v>296364</v>
      </c>
      <c r="I47" s="117">
        <f t="shared" si="0"/>
        <v>37522</v>
      </c>
      <c r="J47" s="94">
        <f t="shared" si="1"/>
        <v>0.11237967449967953</v>
      </c>
      <c r="K47" s="116">
        <v>1324111</v>
      </c>
      <c r="L47" s="118">
        <f t="shared" si="2"/>
        <v>64.43961142378967</v>
      </c>
      <c r="M47" s="118">
        <f t="shared" si="3"/>
        <v>57.19790886709835</v>
      </c>
      <c r="N47" s="118">
        <f t="shared" si="4"/>
        <v>14.422945659389583</v>
      </c>
      <c r="O47" s="81">
        <f t="shared" si="5"/>
        <v>3.9657577736113523</v>
      </c>
    </row>
    <row r="48" spans="1:15" ht="14.25" customHeight="1">
      <c r="A48" s="57">
        <v>129</v>
      </c>
      <c r="B48" s="60" t="s">
        <v>65</v>
      </c>
      <c r="C48" s="149" t="str">
        <f>VLOOKUP($A48,'Caractéristiques des enquêtes'!$A$2:$C$210,3,0)</f>
        <v>EDGT</v>
      </c>
      <c r="D48" s="151">
        <v>2012</v>
      </c>
      <c r="E48" s="156" t="s">
        <v>538</v>
      </c>
      <c r="F48" s="116">
        <v>9238975</v>
      </c>
      <c r="G48" s="116">
        <v>187000</v>
      </c>
      <c r="H48" s="116">
        <v>160334</v>
      </c>
      <c r="I48" s="117">
        <f t="shared" si="0"/>
        <v>26666</v>
      </c>
      <c r="J48" s="94">
        <f t="shared" si="1"/>
        <v>0.14259893048128341</v>
      </c>
      <c r="K48" s="116">
        <v>586936</v>
      </c>
      <c r="L48" s="118">
        <f t="shared" si="2"/>
        <v>57.623305100602494</v>
      </c>
      <c r="M48" s="118">
        <f t="shared" si="3"/>
        <v>49.40628342245989</v>
      </c>
      <c r="N48" s="118">
        <f t="shared" si="4"/>
        <v>15.741026278844712</v>
      </c>
      <c r="O48" s="81">
        <f t="shared" si="5"/>
        <v>3.1386951871657756</v>
      </c>
    </row>
    <row r="49" spans="1:15" ht="14.25" customHeight="1">
      <c r="A49" s="57">
        <v>130</v>
      </c>
      <c r="B49" s="60" t="s">
        <v>66</v>
      </c>
      <c r="C49" s="149" t="str">
        <f>VLOOKUP($A49,'Caractéristiques des enquêtes'!$A$2:$C$210,3,0)</f>
        <v>EDGT</v>
      </c>
      <c r="D49" s="151">
        <v>2012</v>
      </c>
      <c r="E49" s="156" t="s">
        <v>538</v>
      </c>
      <c r="F49" s="116">
        <v>28336556</v>
      </c>
      <c r="G49" s="116">
        <v>520886</v>
      </c>
      <c r="H49" s="116">
        <v>456698</v>
      </c>
      <c r="I49" s="117">
        <f aca="true" t="shared" si="6" ref="I49:I97">G49-H49</f>
        <v>64188</v>
      </c>
      <c r="J49" s="94">
        <f aca="true" t="shared" si="7" ref="J49:J97">I49/G49</f>
        <v>0.12322849913416756</v>
      </c>
      <c r="K49" s="119">
        <v>1914632.1621621621</v>
      </c>
      <c r="L49" s="118">
        <f aca="true" t="shared" si="8" ref="L49:L97">F49/H49</f>
        <v>62.046595343093244</v>
      </c>
      <c r="M49" s="118">
        <f aca="true" t="shared" si="9" ref="M49:M97">F49/G49</f>
        <v>54.40068652257884</v>
      </c>
      <c r="N49" s="118">
        <f aca="true" t="shared" si="10" ref="N49:N97">IF(K49&gt;0,F49/K49,"")</f>
        <v>14.8</v>
      </c>
      <c r="O49" s="81">
        <f aca="true" t="shared" si="11" ref="O49:O97">IF(G49&gt;0,K49/G49,"")</f>
        <v>3.675722062336408</v>
      </c>
    </row>
    <row r="50" spans="1:15" ht="14.25" customHeight="1">
      <c r="A50" s="57">
        <v>24</v>
      </c>
      <c r="B50" s="60" t="s">
        <v>172</v>
      </c>
      <c r="C50" s="149" t="str">
        <f>VLOOKUP($A50,'Caractéristiques des enquêtes'!$A$2:$C$210,3,0)</f>
        <v>EMD</v>
      </c>
      <c r="D50" s="151">
        <v>1988</v>
      </c>
      <c r="E50" s="156" t="s">
        <v>538</v>
      </c>
      <c r="F50" s="116">
        <v>10058971.16</v>
      </c>
      <c r="G50" s="116">
        <v>180236</v>
      </c>
      <c r="H50" s="116">
        <v>158934</v>
      </c>
      <c r="I50" s="117">
        <f t="shared" si="6"/>
        <v>21302</v>
      </c>
      <c r="J50" s="94">
        <f t="shared" si="7"/>
        <v>0.11818948489757873</v>
      </c>
      <c r="K50" s="116">
        <v>748641</v>
      </c>
      <c r="L50" s="118">
        <f t="shared" si="8"/>
        <v>63.2902409805328</v>
      </c>
      <c r="M50" s="118">
        <f t="shared" si="9"/>
        <v>55.81</v>
      </c>
      <c r="N50" s="118">
        <f t="shared" si="10"/>
        <v>13.436308137010931</v>
      </c>
      <c r="O50" s="81">
        <f t="shared" si="11"/>
        <v>4.15367074280388</v>
      </c>
    </row>
    <row r="51" spans="1:15" ht="14.25" customHeight="1">
      <c r="A51" s="57">
        <v>171</v>
      </c>
      <c r="B51" s="60" t="s">
        <v>503</v>
      </c>
      <c r="C51" s="149" t="str">
        <f>VLOOKUP($A51,'Caractéristiques des enquêtes'!$A$2:$C$210,3,0)</f>
        <v>EDGT</v>
      </c>
      <c r="D51" s="150">
        <v>2016</v>
      </c>
      <c r="E51" s="156" t="s">
        <v>538</v>
      </c>
      <c r="F51" s="116">
        <v>10723425</v>
      </c>
      <c r="G51" s="116">
        <v>197369</v>
      </c>
      <c r="H51" s="116">
        <v>175420</v>
      </c>
      <c r="I51" s="117">
        <f>G51-H51</f>
        <v>21949</v>
      </c>
      <c r="J51" s="94">
        <f>I51/G51</f>
        <v>0.111207940456708</v>
      </c>
      <c r="K51" s="116">
        <v>694115</v>
      </c>
      <c r="L51" s="118">
        <f>F51/H51</f>
        <v>61.130002280241705</v>
      </c>
      <c r="M51" s="118">
        <f>F51/G51</f>
        <v>54.33186062654216</v>
      </c>
      <c r="N51" s="118">
        <f>IF(K51&gt;0,F51/K51,"")</f>
        <v>15.449061034554793</v>
      </c>
      <c r="O51" s="81">
        <f>IF(G51&gt;0,K51/G51,"")</f>
        <v>3.516839017272216</v>
      </c>
    </row>
    <row r="52" spans="1:15" ht="14.25" customHeight="1">
      <c r="A52" s="57">
        <v>172</v>
      </c>
      <c r="B52" s="60" t="s">
        <v>504</v>
      </c>
      <c r="C52" s="149" t="str">
        <f>VLOOKUP($A52,'Caractéristiques des enquêtes'!$A$2:$C$210,3,0)</f>
        <v>EDGT</v>
      </c>
      <c r="D52" s="150">
        <v>2016</v>
      </c>
      <c r="E52" s="156" t="s">
        <v>538</v>
      </c>
      <c r="F52" s="116">
        <v>2780690</v>
      </c>
      <c r="G52" s="116">
        <v>46770</v>
      </c>
      <c r="H52" s="116">
        <v>42828</v>
      </c>
      <c r="I52" s="117">
        <f>G52-H52</f>
        <v>3942</v>
      </c>
      <c r="J52" s="94">
        <f>I52/G52</f>
        <v>0.08428479794740218</v>
      </c>
      <c r="K52" s="116">
        <v>184055</v>
      </c>
      <c r="L52" s="118">
        <f>F52/H52</f>
        <v>64.9269169702064</v>
      </c>
      <c r="M52" s="118">
        <f>F52/G52</f>
        <v>59.454564892024806</v>
      </c>
      <c r="N52" s="118">
        <f>IF(K52&gt;0,F52/K52,"")</f>
        <v>15.107929694928146</v>
      </c>
      <c r="O52" s="81">
        <f>IF(G52&gt;0,K52/G52,"")</f>
        <v>3.935321787470601</v>
      </c>
    </row>
    <row r="53" spans="1:15" ht="14.25" customHeight="1">
      <c r="A53" s="57">
        <v>173</v>
      </c>
      <c r="B53" s="60" t="s">
        <v>505</v>
      </c>
      <c r="C53" s="149" t="str">
        <f>VLOOKUP($A53,'Caractéristiques des enquêtes'!$A$2:$C$210,3,0)</f>
        <v>EDGT</v>
      </c>
      <c r="D53" s="150">
        <v>2016</v>
      </c>
      <c r="E53" s="156" t="s">
        <v>538</v>
      </c>
      <c r="F53" s="116">
        <v>13504115</v>
      </c>
      <c r="G53" s="116">
        <v>244139</v>
      </c>
      <c r="H53" s="116">
        <v>218248</v>
      </c>
      <c r="I53" s="117">
        <f>G53-H53</f>
        <v>25891</v>
      </c>
      <c r="J53" s="94">
        <f>I53/G53</f>
        <v>0.10605024187040989</v>
      </c>
      <c r="K53" s="116">
        <v>878169</v>
      </c>
      <c r="L53" s="118">
        <f>F53/H53</f>
        <v>61.87509163886954</v>
      </c>
      <c r="M53" s="118">
        <f>F53/G53</f>
        <v>55.31322320481365</v>
      </c>
      <c r="N53" s="118">
        <f>IF(K53&gt;0,F53/K53,"")</f>
        <v>15.37758108063482</v>
      </c>
      <c r="O53" s="81">
        <f>IF(G53&gt;0,K53/G53,"")</f>
        <v>3.5970041656597265</v>
      </c>
    </row>
    <row r="54" spans="1:15" ht="14.25" customHeight="1">
      <c r="A54" s="57">
        <v>53</v>
      </c>
      <c r="B54" s="60" t="s">
        <v>175</v>
      </c>
      <c r="C54" s="149" t="str">
        <f>VLOOKUP($A54,'Caractéristiques des enquêtes'!$A$2:$C$210,3,0)</f>
        <v>EMD</v>
      </c>
      <c r="D54" s="151">
        <v>1997</v>
      </c>
      <c r="E54" s="156" t="s">
        <v>538</v>
      </c>
      <c r="F54" s="116">
        <v>5555130.199999999</v>
      </c>
      <c r="G54" s="116">
        <v>128294</v>
      </c>
      <c r="H54" s="116">
        <v>102468</v>
      </c>
      <c r="I54" s="117">
        <f t="shared" si="6"/>
        <v>25826</v>
      </c>
      <c r="J54" s="94">
        <f t="shared" si="7"/>
        <v>0.20130325658253698</v>
      </c>
      <c r="K54" s="119">
        <v>455338.54098360654</v>
      </c>
      <c r="L54" s="118">
        <f t="shared" si="8"/>
        <v>54.21331732833664</v>
      </c>
      <c r="M54" s="118">
        <f t="shared" si="9"/>
        <v>43.3</v>
      </c>
      <c r="N54" s="118">
        <f t="shared" si="10"/>
        <v>12.2</v>
      </c>
      <c r="O54" s="81">
        <f t="shared" si="11"/>
        <v>3.5491803278688523</v>
      </c>
    </row>
    <row r="55" spans="1:15" s="120" customFormat="1" ht="14.25" customHeight="1">
      <c r="A55" s="57">
        <v>132</v>
      </c>
      <c r="B55" s="60" t="s">
        <v>178</v>
      </c>
      <c r="C55" s="149" t="str">
        <f>VLOOKUP($A55,'Caractéristiques des enquêtes'!$A$2:$C$210,3,0)</f>
        <v>EMD</v>
      </c>
      <c r="D55" s="151">
        <v>2012</v>
      </c>
      <c r="E55" s="156" t="s">
        <v>538</v>
      </c>
      <c r="F55" s="116">
        <v>6537655</v>
      </c>
      <c r="G55" s="116">
        <v>160211</v>
      </c>
      <c r="H55" s="116">
        <v>127487</v>
      </c>
      <c r="I55" s="117">
        <f t="shared" si="6"/>
        <v>32724</v>
      </c>
      <c r="J55" s="94">
        <f t="shared" si="7"/>
        <v>0.204255637877549</v>
      </c>
      <c r="K55" s="119">
        <v>544804.5833333334</v>
      </c>
      <c r="L55" s="118">
        <f t="shared" si="8"/>
        <v>51.28095413650019</v>
      </c>
      <c r="M55" s="118">
        <f t="shared" si="9"/>
        <v>40.80653013838001</v>
      </c>
      <c r="N55" s="118">
        <f t="shared" si="10"/>
        <v>12</v>
      </c>
      <c r="O55" s="81">
        <f t="shared" si="11"/>
        <v>3.4005441781983343</v>
      </c>
    </row>
    <row r="56" spans="1:15" ht="14.25" customHeight="1">
      <c r="A56" s="57">
        <v>133</v>
      </c>
      <c r="B56" s="60" t="s">
        <v>181</v>
      </c>
      <c r="C56" s="149" t="str">
        <f>VLOOKUP($A56,'Caractéristiques des enquêtes'!$A$2:$C$210,3,0)</f>
        <v>EMD</v>
      </c>
      <c r="D56" s="151">
        <v>2012</v>
      </c>
      <c r="E56" s="156" t="s">
        <v>538</v>
      </c>
      <c r="F56" s="116">
        <v>4437404</v>
      </c>
      <c r="G56" s="116">
        <v>112100</v>
      </c>
      <c r="H56" s="116">
        <v>88522</v>
      </c>
      <c r="I56" s="117">
        <f t="shared" si="6"/>
        <v>23578</v>
      </c>
      <c r="J56" s="94">
        <f t="shared" si="7"/>
        <v>0.2103300624442462</v>
      </c>
      <c r="K56" s="116">
        <v>378041</v>
      </c>
      <c r="L56" s="118">
        <f t="shared" si="8"/>
        <v>50.127697069655</v>
      </c>
      <c r="M56" s="118">
        <f t="shared" si="9"/>
        <v>39.58433541480821</v>
      </c>
      <c r="N56" s="118">
        <f t="shared" si="10"/>
        <v>11.737890863689389</v>
      </c>
      <c r="O56" s="81">
        <f t="shared" si="11"/>
        <v>3.37235504014273</v>
      </c>
    </row>
    <row r="57" spans="1:15" ht="14.25" customHeight="1">
      <c r="A57" s="57">
        <v>36</v>
      </c>
      <c r="B57" s="60" t="s">
        <v>182</v>
      </c>
      <c r="C57" s="149" t="str">
        <f>VLOOKUP($A57,'Caractéristiques des enquêtes'!$A$2:$C$210,3,0)</f>
        <v>EMD</v>
      </c>
      <c r="D57" s="151">
        <v>1991</v>
      </c>
      <c r="E57" s="156" t="s">
        <v>538</v>
      </c>
      <c r="F57" s="116">
        <v>8348907.58</v>
      </c>
      <c r="G57" s="116">
        <v>169676</v>
      </c>
      <c r="H57" s="116">
        <v>143602</v>
      </c>
      <c r="I57" s="117">
        <f t="shared" si="6"/>
        <v>26074</v>
      </c>
      <c r="J57" s="94">
        <f t="shared" si="7"/>
        <v>0.15366934628350504</v>
      </c>
      <c r="K57" s="116">
        <v>655644</v>
      </c>
      <c r="L57" s="118">
        <f t="shared" si="8"/>
        <v>58.13921519198897</v>
      </c>
      <c r="M57" s="118">
        <f t="shared" si="9"/>
        <v>49.205</v>
      </c>
      <c r="N57" s="118">
        <f t="shared" si="10"/>
        <v>12.733903734343638</v>
      </c>
      <c r="O57" s="81">
        <f t="shared" si="11"/>
        <v>3.8640939201772793</v>
      </c>
    </row>
    <row r="58" spans="1:15" ht="14.25" customHeight="1">
      <c r="A58" s="57">
        <v>77</v>
      </c>
      <c r="B58" s="60" t="s">
        <v>185</v>
      </c>
      <c r="C58" s="149" t="str">
        <f>VLOOKUP($A58,'Caractéristiques des enquêtes'!$A$2:$C$210,3,0)</f>
        <v>EMD</v>
      </c>
      <c r="D58" s="151">
        <v>2003</v>
      </c>
      <c r="E58" s="156" t="s">
        <v>538</v>
      </c>
      <c r="F58" s="116">
        <v>10812412.38</v>
      </c>
      <c r="G58" s="116">
        <v>212759</v>
      </c>
      <c r="H58" s="116">
        <v>182572</v>
      </c>
      <c r="I58" s="117">
        <f t="shared" si="6"/>
        <v>30187</v>
      </c>
      <c r="J58" s="94">
        <f t="shared" si="7"/>
        <v>0.14188353959174466</v>
      </c>
      <c r="K58" s="119">
        <v>826005.5294117648</v>
      </c>
      <c r="L58" s="118">
        <f t="shared" si="8"/>
        <v>59.22273064873037</v>
      </c>
      <c r="M58" s="118">
        <f t="shared" si="9"/>
        <v>50.82000000000001</v>
      </c>
      <c r="N58" s="118">
        <f t="shared" si="10"/>
        <v>13.09</v>
      </c>
      <c r="O58" s="81">
        <f t="shared" si="11"/>
        <v>3.882352941176471</v>
      </c>
    </row>
    <row r="59" spans="1:15" ht="14.25" customHeight="1">
      <c r="A59" s="57">
        <v>152</v>
      </c>
      <c r="B59" s="60" t="s">
        <v>467</v>
      </c>
      <c r="C59" s="149" t="str">
        <f>VLOOKUP($A59,'Caractéristiques des enquêtes'!$A$2:$C$210,3,0)</f>
        <v>EDGT</v>
      </c>
      <c r="D59" s="160">
        <v>2015</v>
      </c>
      <c r="E59" s="156" t="s">
        <v>538</v>
      </c>
      <c r="F59" s="116">
        <v>7368151</v>
      </c>
      <c r="G59" s="116">
        <v>151488</v>
      </c>
      <c r="H59" s="116">
        <v>131556</v>
      </c>
      <c r="I59" s="117">
        <f t="shared" si="6"/>
        <v>19932</v>
      </c>
      <c r="J59" s="94">
        <f t="shared" si="7"/>
        <v>0.13157477820025348</v>
      </c>
      <c r="K59" s="119">
        <v>628041</v>
      </c>
      <c r="L59" s="118">
        <f>F59/H59</f>
        <v>56.007715345556264</v>
      </c>
      <c r="M59" s="118">
        <f>F59/G59</f>
        <v>48.638512621461764</v>
      </c>
      <c r="N59" s="118">
        <f>IF(K59&gt;0,F59/K59,"")</f>
        <v>11.731958582321855</v>
      </c>
      <c r="O59" s="81">
        <f>IF(G59&gt;0,K59/G59,"")</f>
        <v>4.1458135297845375</v>
      </c>
    </row>
    <row r="60" spans="1:15" ht="14.25" customHeight="1">
      <c r="A60" s="57">
        <v>153</v>
      </c>
      <c r="B60" s="60" t="s">
        <v>466</v>
      </c>
      <c r="C60" s="149" t="str">
        <f>VLOOKUP($A60,'Caractéristiques des enquêtes'!$A$2:$C$210,3,0)</f>
        <v>EDGT</v>
      </c>
      <c r="D60" s="160">
        <v>2015</v>
      </c>
      <c r="E60" s="156" t="s">
        <v>538</v>
      </c>
      <c r="F60" s="116">
        <v>2252935</v>
      </c>
      <c r="G60" s="116">
        <v>44372</v>
      </c>
      <c r="H60" s="116">
        <v>37455</v>
      </c>
      <c r="I60" s="117">
        <f t="shared" si="6"/>
        <v>6917</v>
      </c>
      <c r="J60" s="94">
        <f t="shared" si="7"/>
        <v>0.15588659515009465</v>
      </c>
      <c r="K60" s="119">
        <v>164014</v>
      </c>
      <c r="L60" s="118">
        <f>F60/H60</f>
        <v>60.15044720331064</v>
      </c>
      <c r="M60" s="118">
        <f>F60/G60</f>
        <v>50.77379879203101</v>
      </c>
      <c r="N60" s="118">
        <f>IF(K60&gt;0,F60/K60,"")</f>
        <v>13.736235931079054</v>
      </c>
      <c r="O60" s="81">
        <f>IF(G60&gt;0,K60/G60,"")</f>
        <v>3.696340034255837</v>
      </c>
    </row>
    <row r="61" spans="1:15" ht="14.25" customHeight="1">
      <c r="A61" s="57">
        <v>154</v>
      </c>
      <c r="B61" s="60" t="s">
        <v>465</v>
      </c>
      <c r="C61" s="149" t="str">
        <f>VLOOKUP($A61,'Caractéristiques des enquêtes'!$A$2:$C$210,3,0)</f>
        <v>EDGT</v>
      </c>
      <c r="D61" s="160">
        <v>2015</v>
      </c>
      <c r="E61" s="156" t="s">
        <v>538</v>
      </c>
      <c r="F61" s="116">
        <v>9621086</v>
      </c>
      <c r="G61" s="116">
        <v>195860</v>
      </c>
      <c r="H61" s="116">
        <v>169011</v>
      </c>
      <c r="I61" s="117">
        <f t="shared" si="6"/>
        <v>26849</v>
      </c>
      <c r="J61" s="94">
        <f t="shared" si="7"/>
        <v>0.13708261002757072</v>
      </c>
      <c r="K61" s="119">
        <v>792055</v>
      </c>
      <c r="L61" s="118">
        <f>F61/H61</f>
        <v>56.92579772914189</v>
      </c>
      <c r="M61" s="118">
        <f>F61/G61</f>
        <v>49.12226079852956</v>
      </c>
      <c r="N61" s="118">
        <f>IF(K61&gt;0,F61/K61,"")</f>
        <v>12.146992317452701</v>
      </c>
      <c r="O61" s="81">
        <f>IF(G61&gt;0,K61/G61,"")</f>
        <v>4.043985499846829</v>
      </c>
    </row>
    <row r="62" spans="1:15" ht="14.25" customHeight="1">
      <c r="A62" s="57">
        <v>54</v>
      </c>
      <c r="B62" s="60" t="s">
        <v>188</v>
      </c>
      <c r="C62" s="149" t="str">
        <f>VLOOKUP($A62,'Caractéristiques des enquêtes'!$A$2:$C$210,3,0)</f>
        <v>EMD</v>
      </c>
      <c r="D62" s="151">
        <v>1997</v>
      </c>
      <c r="E62" s="156" t="s">
        <v>538</v>
      </c>
      <c r="F62" s="116">
        <v>1307133</v>
      </c>
      <c r="G62" s="116">
        <v>34668</v>
      </c>
      <c r="H62" s="116">
        <v>27599</v>
      </c>
      <c r="I62" s="117">
        <f t="shared" si="6"/>
        <v>7069</v>
      </c>
      <c r="J62" s="94">
        <f t="shared" si="7"/>
        <v>0.2039056190146533</v>
      </c>
      <c r="K62" s="119">
        <v>119191</v>
      </c>
      <c r="L62" s="118">
        <f t="shared" si="8"/>
        <v>47.361607304612484</v>
      </c>
      <c r="M62" s="118">
        <f t="shared" si="9"/>
        <v>37.704309449636554</v>
      </c>
      <c r="N62" s="118">
        <f t="shared" si="10"/>
        <v>10.966708895805892</v>
      </c>
      <c r="O62" s="81">
        <f t="shared" si="11"/>
        <v>3.438069689627322</v>
      </c>
    </row>
    <row r="63" spans="1:15" ht="14.25" customHeight="1">
      <c r="A63" s="57">
        <v>98</v>
      </c>
      <c r="B63" s="60" t="s">
        <v>191</v>
      </c>
      <c r="C63" s="149" t="str">
        <f>VLOOKUP($A63,'Caractéristiques des enquêtes'!$A$2:$C$210,3,0)</f>
        <v>EMD</v>
      </c>
      <c r="D63" s="151">
        <v>2007</v>
      </c>
      <c r="E63" s="156" t="s">
        <v>538</v>
      </c>
      <c r="F63" s="116">
        <v>1527615</v>
      </c>
      <c r="G63" s="116">
        <v>33947</v>
      </c>
      <c r="H63" s="116">
        <v>28278</v>
      </c>
      <c r="I63" s="117">
        <f t="shared" si="6"/>
        <v>5669</v>
      </c>
      <c r="J63" s="94">
        <f t="shared" si="7"/>
        <v>0.1669956108050785</v>
      </c>
      <c r="K63" s="119">
        <v>115728.4090909091</v>
      </c>
      <c r="L63" s="118">
        <f t="shared" si="8"/>
        <v>54.02132399745385</v>
      </c>
      <c r="M63" s="118">
        <f t="shared" si="9"/>
        <v>45</v>
      </c>
      <c r="N63" s="118">
        <f t="shared" si="10"/>
        <v>13.2</v>
      </c>
      <c r="O63" s="81">
        <f t="shared" si="11"/>
        <v>3.4090909090909096</v>
      </c>
    </row>
    <row r="64" spans="1:15" ht="14.25" customHeight="1">
      <c r="A64" s="57">
        <v>31</v>
      </c>
      <c r="B64" s="60" t="s">
        <v>193</v>
      </c>
      <c r="C64" s="149" t="str">
        <f>VLOOKUP($A64,'Caractéristiques des enquêtes'!$A$2:$C$210,3,0)</f>
        <v>EMD</v>
      </c>
      <c r="D64" s="151">
        <v>1990</v>
      </c>
      <c r="E64" s="156" t="s">
        <v>538</v>
      </c>
      <c r="F64" s="116">
        <v>10024874.943</v>
      </c>
      <c r="G64" s="116">
        <v>252573</v>
      </c>
      <c r="H64" s="116">
        <v>210856</v>
      </c>
      <c r="I64" s="117">
        <f t="shared" si="6"/>
        <v>41717</v>
      </c>
      <c r="J64" s="94">
        <f t="shared" si="7"/>
        <v>0.1651680900175395</v>
      </c>
      <c r="K64" s="116">
        <v>880384</v>
      </c>
      <c r="L64" s="118">
        <f t="shared" si="8"/>
        <v>47.54370254107069</v>
      </c>
      <c r="M64" s="118">
        <f t="shared" si="9"/>
        <v>39.691</v>
      </c>
      <c r="N64" s="118">
        <f t="shared" si="10"/>
        <v>11.386934500172652</v>
      </c>
      <c r="O64" s="81">
        <f t="shared" si="11"/>
        <v>3.4856615711101346</v>
      </c>
    </row>
    <row r="65" spans="1:15" ht="14.25" customHeight="1">
      <c r="A65" s="57">
        <v>55</v>
      </c>
      <c r="B65" s="60" t="s">
        <v>196</v>
      </c>
      <c r="C65" s="149" t="str">
        <f>VLOOKUP($A65,'Caractéristiques des enquêtes'!$A$2:$C$210,3,0)</f>
        <v>EMD</v>
      </c>
      <c r="D65" s="151">
        <v>1997</v>
      </c>
      <c r="E65" s="156" t="s">
        <v>538</v>
      </c>
      <c r="F65" s="116">
        <v>11324825.6</v>
      </c>
      <c r="G65" s="116">
        <v>247808</v>
      </c>
      <c r="H65" s="116">
        <v>211428</v>
      </c>
      <c r="I65" s="117">
        <f t="shared" si="6"/>
        <v>36380</v>
      </c>
      <c r="J65" s="94">
        <f t="shared" si="7"/>
        <v>0.1468072055785124</v>
      </c>
      <c r="K65" s="119">
        <v>928264.393442623</v>
      </c>
      <c r="L65" s="118">
        <f t="shared" si="8"/>
        <v>53.563509090565105</v>
      </c>
      <c r="M65" s="118">
        <f t="shared" si="9"/>
        <v>45.699999999999996</v>
      </c>
      <c r="N65" s="118">
        <f t="shared" si="10"/>
        <v>12.2</v>
      </c>
      <c r="O65" s="81">
        <f t="shared" si="11"/>
        <v>3.7459016393442623</v>
      </c>
    </row>
    <row r="66" spans="1:15" ht="14.25" customHeight="1">
      <c r="A66" s="57">
        <v>109</v>
      </c>
      <c r="B66" s="60" t="s">
        <v>198</v>
      </c>
      <c r="C66" s="149" t="str">
        <f>VLOOKUP($A66,'Caractéristiques des enquêtes'!$A$2:$C$210,3,0)</f>
        <v>EDGT</v>
      </c>
      <c r="D66" s="151">
        <v>2009</v>
      </c>
      <c r="E66" s="156" t="s">
        <v>538</v>
      </c>
      <c r="F66" s="116">
        <v>11309497</v>
      </c>
      <c r="G66" s="116">
        <v>235958</v>
      </c>
      <c r="H66" s="116">
        <v>206158</v>
      </c>
      <c r="I66" s="117">
        <f t="shared" si="6"/>
        <v>29800</v>
      </c>
      <c r="J66" s="94">
        <f t="shared" si="7"/>
        <v>0.12629366243144965</v>
      </c>
      <c r="K66" s="116">
        <v>914299</v>
      </c>
      <c r="L66" s="118">
        <f t="shared" si="8"/>
        <v>54.85839501741383</v>
      </c>
      <c r="M66" s="118">
        <f t="shared" si="9"/>
        <v>47.93012739555345</v>
      </c>
      <c r="N66" s="118">
        <f t="shared" si="10"/>
        <v>12.369582598252869</v>
      </c>
      <c r="O66" s="81">
        <f t="shared" si="11"/>
        <v>3.8748378948795974</v>
      </c>
    </row>
    <row r="67" spans="1:15" ht="14.25" customHeight="1">
      <c r="A67" s="57">
        <v>190</v>
      </c>
      <c r="B67" s="60" t="s">
        <v>545</v>
      </c>
      <c r="C67" s="149" t="str">
        <f>VLOOKUP($A67,'Caractéristiques des enquêtes'!$A$2:$C$210,3,0)</f>
        <v>EMC²</v>
      </c>
      <c r="D67" s="150">
        <v>2018</v>
      </c>
      <c r="E67" s="152" t="s">
        <v>538</v>
      </c>
      <c r="F67" s="116">
        <v>3458203</v>
      </c>
      <c r="G67" s="116">
        <v>78091</v>
      </c>
      <c r="H67" s="116">
        <v>67736</v>
      </c>
      <c r="I67" s="117">
        <f t="shared" si="6"/>
        <v>10355</v>
      </c>
      <c r="J67" s="94">
        <f t="shared" si="7"/>
        <v>0.13260170826343626</v>
      </c>
      <c r="K67" s="116">
        <v>271386</v>
      </c>
      <c r="L67" s="118">
        <f t="shared" si="8"/>
        <v>51.05413664816346</v>
      </c>
      <c r="M67" s="118">
        <f t="shared" si="9"/>
        <v>44.28427091470208</v>
      </c>
      <c r="N67" s="118">
        <f t="shared" si="10"/>
        <v>12.742746493923784</v>
      </c>
      <c r="O67" s="81">
        <f t="shared" si="11"/>
        <v>3.4752532302057855</v>
      </c>
    </row>
    <row r="68" spans="1:15" ht="14.25" customHeight="1">
      <c r="A68" s="57">
        <v>68</v>
      </c>
      <c r="B68" s="60" t="s">
        <v>201</v>
      </c>
      <c r="C68" s="149" t="str">
        <f>VLOOKUP($A68,'Caractéristiques des enquêtes'!$A$2:$C$210,3,0)</f>
        <v>EMD</v>
      </c>
      <c r="D68" s="151">
        <v>2000</v>
      </c>
      <c r="E68" s="156" t="s">
        <v>538</v>
      </c>
      <c r="F68" s="116">
        <v>8019871.2</v>
      </c>
      <c r="G68" s="116">
        <v>133776</v>
      </c>
      <c r="H68" s="116">
        <v>105268</v>
      </c>
      <c r="I68" s="117">
        <f t="shared" si="6"/>
        <v>28508</v>
      </c>
      <c r="J68" s="94">
        <f t="shared" si="7"/>
        <v>0.2131024997009927</v>
      </c>
      <c r="K68" s="119">
        <v>401194.1570785393</v>
      </c>
      <c r="L68" s="118">
        <f t="shared" si="8"/>
        <v>76.18527187749363</v>
      </c>
      <c r="M68" s="118">
        <f t="shared" si="9"/>
        <v>59.95</v>
      </c>
      <c r="N68" s="118">
        <f t="shared" si="10"/>
        <v>19.99</v>
      </c>
      <c r="O68" s="81">
        <f t="shared" si="11"/>
        <v>2.9989994997498752</v>
      </c>
    </row>
    <row r="69" spans="1:15" ht="14.25" customHeight="1">
      <c r="A69" s="57">
        <v>138</v>
      </c>
      <c r="B69" s="60" t="s">
        <v>204</v>
      </c>
      <c r="C69" s="149" t="str">
        <f>VLOOKUP($A69,'Caractéristiques des enquêtes'!$A$2:$C$210,3,0)</f>
        <v>EMD</v>
      </c>
      <c r="D69" s="150">
        <v>2014</v>
      </c>
      <c r="E69" s="156" t="s">
        <v>538</v>
      </c>
      <c r="F69" s="116">
        <v>22991362</v>
      </c>
      <c r="G69" s="116">
        <v>345152</v>
      </c>
      <c r="H69" s="116">
        <v>265509</v>
      </c>
      <c r="I69" s="117">
        <f>G69-H69</f>
        <v>79643</v>
      </c>
      <c r="J69" s="94">
        <f>I69/G69</f>
        <v>0.23074761264602262</v>
      </c>
      <c r="K69" s="119">
        <v>1012537</v>
      </c>
      <c r="L69" s="118">
        <f>F69/H69</f>
        <v>86.5935316693596</v>
      </c>
      <c r="M69" s="118">
        <f>F69/G69</f>
        <v>66.61228096606712</v>
      </c>
      <c r="N69" s="118">
        <f>IF(K69&gt;0,F69/K69,"")</f>
        <v>22.70668824941706</v>
      </c>
      <c r="O69" s="81">
        <f>IF(G69&gt;0,K69/G69,"")</f>
        <v>2.9335973715928056</v>
      </c>
    </row>
    <row r="70" spans="1:15" ht="14.25" customHeight="1">
      <c r="A70" s="57">
        <v>191</v>
      </c>
      <c r="B70" s="60" t="s">
        <v>546</v>
      </c>
      <c r="C70" s="149" t="str">
        <f>VLOOKUP($A70,'Caractéristiques des enquêtes'!$A$2:$C$210,3,0)</f>
        <v>EMC²</v>
      </c>
      <c r="D70" s="150">
        <v>2018</v>
      </c>
      <c r="E70" s="152" t="s">
        <v>538</v>
      </c>
      <c r="F70" s="116">
        <v>3020059</v>
      </c>
      <c r="G70" s="116">
        <v>55852</v>
      </c>
      <c r="H70" s="116">
        <v>49633</v>
      </c>
      <c r="I70" s="117">
        <f>G70-H70</f>
        <v>6219</v>
      </c>
      <c r="J70" s="94">
        <f>I70/G70</f>
        <v>0.11134784788369262</v>
      </c>
      <c r="K70" s="119">
        <v>232888</v>
      </c>
      <c r="L70" s="118">
        <f>F70/H70</f>
        <v>60.84780287308847</v>
      </c>
      <c r="M70" s="118">
        <f>F70/G70</f>
        <v>54.0725309747189</v>
      </c>
      <c r="N70" s="118">
        <f>IF(K70&gt;0,F70/K70,"")</f>
        <v>12.967860087252241</v>
      </c>
      <c r="O70" s="81">
        <f>IF(G70&gt;0,K70/G70,"")</f>
        <v>4.169734297787008</v>
      </c>
    </row>
    <row r="71" spans="1:15" ht="14.25" customHeight="1">
      <c r="A71" s="57">
        <v>72</v>
      </c>
      <c r="B71" s="60" t="s">
        <v>209</v>
      </c>
      <c r="C71" s="149" t="str">
        <f>VLOOKUP($A71,'Caractéristiques des enquêtes'!$A$2:$C$210,3,0)</f>
        <v>EMD</v>
      </c>
      <c r="D71" s="151">
        <v>2002</v>
      </c>
      <c r="E71" s="156" t="s">
        <v>538</v>
      </c>
      <c r="F71" s="116">
        <v>19118242.2</v>
      </c>
      <c r="G71" s="116">
        <v>313980</v>
      </c>
      <c r="H71" s="116">
        <v>283707</v>
      </c>
      <c r="I71" s="117">
        <f t="shared" si="6"/>
        <v>30273</v>
      </c>
      <c r="J71" s="94">
        <f t="shared" si="7"/>
        <v>0.09641696923370915</v>
      </c>
      <c r="K71" s="119">
        <v>1323977.9916897507</v>
      </c>
      <c r="L71" s="118">
        <f t="shared" si="8"/>
        <v>67.38727701466654</v>
      </c>
      <c r="M71" s="118">
        <f t="shared" si="9"/>
        <v>60.89</v>
      </c>
      <c r="N71" s="118">
        <f t="shared" si="10"/>
        <v>14.44</v>
      </c>
      <c r="O71" s="81">
        <f t="shared" si="11"/>
        <v>4.216759002770083</v>
      </c>
    </row>
    <row r="72" spans="1:15" ht="14.25" customHeight="1">
      <c r="A72" s="57">
        <v>9</v>
      </c>
      <c r="B72" s="60" t="s">
        <v>209</v>
      </c>
      <c r="C72" s="149" t="str">
        <f>VLOOKUP($A72,'Caractéristiques des enquêtes'!$A$2:$C$210,3,0)</f>
        <v>EMD</v>
      </c>
      <c r="D72" s="151">
        <v>1978</v>
      </c>
      <c r="E72" s="156" t="s">
        <v>538</v>
      </c>
      <c r="F72" s="116">
        <v>18641189.328</v>
      </c>
      <c r="G72" s="116">
        <v>311736</v>
      </c>
      <c r="H72" s="116">
        <v>275849</v>
      </c>
      <c r="I72" s="117">
        <f t="shared" si="6"/>
        <v>35887</v>
      </c>
      <c r="J72" s="94">
        <f t="shared" si="7"/>
        <v>0.11511984499704879</v>
      </c>
      <c r="K72" s="116">
        <v>1339792</v>
      </c>
      <c r="L72" s="118">
        <f t="shared" si="8"/>
        <v>67.57751279866885</v>
      </c>
      <c r="M72" s="118">
        <f t="shared" si="9"/>
        <v>59.798</v>
      </c>
      <c r="N72" s="118">
        <f t="shared" si="10"/>
        <v>13.913495026093603</v>
      </c>
      <c r="O72" s="81">
        <f t="shared" si="11"/>
        <v>4.297841763543511</v>
      </c>
    </row>
    <row r="73" spans="1:15" ht="14.25" customHeight="1">
      <c r="A73" s="57">
        <v>19</v>
      </c>
      <c r="B73" s="60" t="s">
        <v>209</v>
      </c>
      <c r="C73" s="149" t="str">
        <f>VLOOKUP($A73,'Caractéristiques des enquêtes'!$A$2:$C$210,3,0)</f>
        <v>EMD</v>
      </c>
      <c r="D73" s="151">
        <v>1985</v>
      </c>
      <c r="E73" s="156" t="s">
        <v>538</v>
      </c>
      <c r="F73" s="116">
        <v>17179465.486</v>
      </c>
      <c r="G73" s="116">
        <v>325603</v>
      </c>
      <c r="H73" s="116">
        <v>282470</v>
      </c>
      <c r="I73" s="117">
        <f t="shared" si="6"/>
        <v>43133</v>
      </c>
      <c r="J73" s="94">
        <f t="shared" si="7"/>
        <v>0.1324711381651889</v>
      </c>
      <c r="K73" s="116">
        <v>1294740</v>
      </c>
      <c r="L73" s="118">
        <f t="shared" si="8"/>
        <v>60.81872583283181</v>
      </c>
      <c r="M73" s="118">
        <f t="shared" si="9"/>
        <v>52.76200000000001</v>
      </c>
      <c r="N73" s="118">
        <f t="shared" si="10"/>
        <v>13.268660492454085</v>
      </c>
      <c r="O73" s="81">
        <f t="shared" si="11"/>
        <v>3.9764375635359626</v>
      </c>
    </row>
    <row r="74" spans="1:15" ht="14.25" customHeight="1">
      <c r="A74" s="57">
        <v>44</v>
      </c>
      <c r="B74" s="60" t="s">
        <v>209</v>
      </c>
      <c r="C74" s="149" t="str">
        <f>VLOOKUP($A74,'Caractéristiques des enquêtes'!$A$2:$C$210,3,0)</f>
        <v>EMD</v>
      </c>
      <c r="D74" s="151">
        <v>1992</v>
      </c>
      <c r="E74" s="156" t="s">
        <v>538</v>
      </c>
      <c r="F74" s="116">
        <v>15282878.892</v>
      </c>
      <c r="G74" s="116">
        <v>291108</v>
      </c>
      <c r="H74" s="116">
        <v>254480</v>
      </c>
      <c r="I74" s="117">
        <f t="shared" si="6"/>
        <v>36628</v>
      </c>
      <c r="J74" s="94">
        <f t="shared" si="7"/>
        <v>0.1258227187160779</v>
      </c>
      <c r="K74" s="116">
        <v>1091729</v>
      </c>
      <c r="L74" s="118">
        <f t="shared" si="8"/>
        <v>60.05532415906948</v>
      </c>
      <c r="M74" s="118">
        <f t="shared" si="9"/>
        <v>52.499</v>
      </c>
      <c r="N74" s="118">
        <f t="shared" si="10"/>
        <v>13.998784397959568</v>
      </c>
      <c r="O74" s="81">
        <f t="shared" si="11"/>
        <v>3.7502542011899362</v>
      </c>
    </row>
    <row r="75" spans="1:15" ht="14.25" customHeight="1">
      <c r="A75" s="57">
        <v>71</v>
      </c>
      <c r="B75" s="60" t="s">
        <v>62</v>
      </c>
      <c r="C75" s="149" t="str">
        <f>VLOOKUP($A75,'Caractéristiques des enquêtes'!$A$2:$C$210,3,0)</f>
        <v>EMD</v>
      </c>
      <c r="D75" s="151">
        <v>2002</v>
      </c>
      <c r="E75" s="156" t="s">
        <v>538</v>
      </c>
      <c r="F75" s="116">
        <v>34290643</v>
      </c>
      <c r="G75" s="116">
        <v>577059</v>
      </c>
      <c r="H75" s="116">
        <v>514411</v>
      </c>
      <c r="I75" s="117">
        <f t="shared" si="6"/>
        <v>62648</v>
      </c>
      <c r="J75" s="94">
        <f t="shared" si="7"/>
        <v>0.10856428892019707</v>
      </c>
      <c r="K75" s="116">
        <v>2367593</v>
      </c>
      <c r="L75" s="118">
        <f t="shared" si="8"/>
        <v>66.6600111583928</v>
      </c>
      <c r="M75" s="118">
        <f t="shared" si="9"/>
        <v>59.42311444756949</v>
      </c>
      <c r="N75" s="118">
        <f t="shared" si="10"/>
        <v>14.48333518472136</v>
      </c>
      <c r="O75" s="81">
        <f t="shared" si="11"/>
        <v>4.102861232560276</v>
      </c>
    </row>
    <row r="76" spans="1:15" ht="14.25" customHeight="1">
      <c r="A76" s="57">
        <v>120</v>
      </c>
      <c r="B76" s="60" t="s">
        <v>216</v>
      </c>
      <c r="C76" s="149" t="str">
        <f>VLOOKUP($A76,'Caractéristiques des enquêtes'!$A$2:$C$210,3,0)</f>
        <v>EMD</v>
      </c>
      <c r="D76" s="151">
        <v>2010</v>
      </c>
      <c r="E76" s="156" t="s">
        <v>538</v>
      </c>
      <c r="F76" s="116">
        <v>16167511</v>
      </c>
      <c r="G76" s="116">
        <v>295034</v>
      </c>
      <c r="H76" s="116">
        <v>259051</v>
      </c>
      <c r="I76" s="117">
        <f t="shared" si="6"/>
        <v>35983</v>
      </c>
      <c r="J76" s="94">
        <f t="shared" si="7"/>
        <v>0.1219622145244277</v>
      </c>
      <c r="K76" s="116">
        <v>1077718</v>
      </c>
      <c r="L76" s="118">
        <f t="shared" si="8"/>
        <v>62.41053306105748</v>
      </c>
      <c r="M76" s="118">
        <f t="shared" si="9"/>
        <v>54.7988062392809</v>
      </c>
      <c r="N76" s="118">
        <f t="shared" si="10"/>
        <v>15.001615450423952</v>
      </c>
      <c r="O76" s="81">
        <f t="shared" si="11"/>
        <v>3.65286034829884</v>
      </c>
    </row>
    <row r="77" spans="1:15" ht="14.25" customHeight="1">
      <c r="A77" s="57">
        <v>119</v>
      </c>
      <c r="B77" s="60" t="s">
        <v>214</v>
      </c>
      <c r="C77" s="149" t="str">
        <f>VLOOKUP($A77,'Caractéristiques des enquêtes'!$A$2:$C$210,3,0)</f>
        <v>EMD</v>
      </c>
      <c r="D77" s="151">
        <v>2010</v>
      </c>
      <c r="E77" s="156" t="s">
        <v>538</v>
      </c>
      <c r="F77" s="116">
        <v>37566253</v>
      </c>
      <c r="G77" s="116">
        <v>645067</v>
      </c>
      <c r="H77" s="116">
        <v>564233</v>
      </c>
      <c r="I77" s="117">
        <f t="shared" si="6"/>
        <v>80834</v>
      </c>
      <c r="J77" s="94">
        <f t="shared" si="7"/>
        <v>0.125311014204726</v>
      </c>
      <c r="K77" s="116">
        <v>2396916</v>
      </c>
      <c r="L77" s="118">
        <f t="shared" si="8"/>
        <v>66.57932627123901</v>
      </c>
      <c r="M77" s="118">
        <f t="shared" si="9"/>
        <v>58.23620337112269</v>
      </c>
      <c r="N77" s="118">
        <f t="shared" si="10"/>
        <v>15.67274489385527</v>
      </c>
      <c r="O77" s="81">
        <f t="shared" si="11"/>
        <v>3.715762858741805</v>
      </c>
    </row>
    <row r="78" spans="1:15" ht="14.25" customHeight="1">
      <c r="A78" s="57">
        <v>200</v>
      </c>
      <c r="B78" s="162" t="s">
        <v>214</v>
      </c>
      <c r="C78" s="163" t="s">
        <v>583</v>
      </c>
      <c r="D78" s="164">
        <v>2020</v>
      </c>
      <c r="E78" s="190" t="s">
        <v>538</v>
      </c>
      <c r="F78" s="116">
        <v>36745124</v>
      </c>
      <c r="G78" s="116">
        <v>639879</v>
      </c>
      <c r="H78" s="116">
        <v>572760</v>
      </c>
      <c r="I78" s="117">
        <f>G78-H78</f>
        <v>67119</v>
      </c>
      <c r="J78" s="94">
        <f>I78/G78</f>
        <v>0.10489326888364832</v>
      </c>
      <c r="K78" s="116">
        <v>2218367</v>
      </c>
      <c r="L78" s="118">
        <f>F78/H78</f>
        <v>64.15448704518472</v>
      </c>
      <c r="M78" s="118">
        <f>F78/G78</f>
        <v>57.425113185461626</v>
      </c>
      <c r="N78" s="118">
        <f>IF(K78&gt;0,F78/K78,"")</f>
        <v>16.564041928139034</v>
      </c>
      <c r="O78" s="81">
        <f>IF(G78&gt;0,K78/G78,"")</f>
        <v>3.4668538895634957</v>
      </c>
    </row>
    <row r="79" spans="1:15" ht="14.25" customHeight="1">
      <c r="A79" s="57">
        <v>181</v>
      </c>
      <c r="B79" s="60" t="s">
        <v>526</v>
      </c>
      <c r="C79" s="149" t="str">
        <f>VLOOKUP($A79,'Caractéristiques des enquêtes'!$A$2:$C$210,3,0)</f>
        <v>EDGT</v>
      </c>
      <c r="D79" s="150">
        <v>2017</v>
      </c>
      <c r="E79" s="156" t="s">
        <v>538</v>
      </c>
      <c r="F79" s="116">
        <v>6661007</v>
      </c>
      <c r="G79" s="116">
        <v>123587</v>
      </c>
      <c r="H79" s="116">
        <v>108144</v>
      </c>
      <c r="I79" s="117">
        <f>G79-H79</f>
        <v>15443</v>
      </c>
      <c r="J79" s="94">
        <f>I79/G79</f>
        <v>0.1249565083706215</v>
      </c>
      <c r="K79" s="116">
        <v>457939</v>
      </c>
      <c r="L79" s="118">
        <f>F79/H79</f>
        <v>61.59386558662524</v>
      </c>
      <c r="M79" s="118">
        <f>F79/G79</f>
        <v>53.89731120587117</v>
      </c>
      <c r="N79" s="118">
        <f>IF(K79&gt;0,F79/K79,"")</f>
        <v>14.54562070494105</v>
      </c>
      <c r="O79" s="81">
        <f>IF(G79&gt;0,K79/G79,"")</f>
        <v>3.705397816922492</v>
      </c>
    </row>
    <row r="80" spans="1:15" ht="14.25" customHeight="1">
      <c r="A80" s="57">
        <v>182</v>
      </c>
      <c r="B80" s="60" t="s">
        <v>527</v>
      </c>
      <c r="C80" s="149" t="str">
        <f>VLOOKUP($A80,'Caractéristiques des enquêtes'!$A$2:$C$210,3,0)</f>
        <v>EDGT</v>
      </c>
      <c r="D80" s="150">
        <v>2017</v>
      </c>
      <c r="E80" s="156" t="s">
        <v>538</v>
      </c>
      <c r="F80" s="116">
        <v>5731130</v>
      </c>
      <c r="G80" s="116">
        <v>112010</v>
      </c>
      <c r="H80" s="116">
        <v>100473</v>
      </c>
      <c r="I80" s="117">
        <f>G80-H80</f>
        <v>11537</v>
      </c>
      <c r="J80" s="94">
        <f>I80/G80</f>
        <v>0.10299973216677083</v>
      </c>
      <c r="K80" s="116">
        <v>464157</v>
      </c>
      <c r="L80" s="118">
        <f>F80/H80</f>
        <v>57.041493734635175</v>
      </c>
      <c r="M80" s="118">
        <f>F80/G80</f>
        <v>51.166235157575215</v>
      </c>
      <c r="N80" s="118">
        <f>IF(K80&gt;0,F80/K80,"")</f>
        <v>12.347395385613058</v>
      </c>
      <c r="O80" s="81">
        <f>IF(G80&gt;0,K80/G80,"")</f>
        <v>4.143888938487635</v>
      </c>
    </row>
    <row r="81" spans="1:15" ht="14.25" customHeight="1">
      <c r="A81" s="57">
        <v>183</v>
      </c>
      <c r="B81" s="60" t="s">
        <v>525</v>
      </c>
      <c r="C81" s="149" t="str">
        <f>VLOOKUP($A81,'Caractéristiques des enquêtes'!$A$2:$C$210,3,0)</f>
        <v>EDGT</v>
      </c>
      <c r="D81" s="150">
        <v>2017</v>
      </c>
      <c r="E81" s="156" t="s">
        <v>538</v>
      </c>
      <c r="F81" s="116">
        <v>12392137</v>
      </c>
      <c r="G81" s="116">
        <v>235597</v>
      </c>
      <c r="H81" s="116">
        <v>208618</v>
      </c>
      <c r="I81" s="117">
        <f>G81-H81</f>
        <v>26979</v>
      </c>
      <c r="J81" s="94">
        <f>I81/G81</f>
        <v>0.11451334269960993</v>
      </c>
      <c r="K81" s="116">
        <v>922096</v>
      </c>
      <c r="L81" s="118">
        <f>F81/H81</f>
        <v>59.40109194796231</v>
      </c>
      <c r="M81" s="118">
        <f>F81/G81</f>
        <v>52.59887434899426</v>
      </c>
      <c r="N81" s="118">
        <f>IF(K81&gt;0,F81/K81,"")</f>
        <v>13.439096363068488</v>
      </c>
      <c r="O81" s="81">
        <f>IF(G81&gt;0,K81/G81,"")</f>
        <v>3.9138698710085444</v>
      </c>
    </row>
    <row r="82" spans="1:15" ht="14.25" customHeight="1">
      <c r="A82" s="57">
        <v>208</v>
      </c>
      <c r="B82" s="195" t="s">
        <v>611</v>
      </c>
      <c r="C82" s="203" t="s">
        <v>542</v>
      </c>
      <c r="D82" s="197">
        <v>2022</v>
      </c>
      <c r="E82" s="205" t="s">
        <v>538</v>
      </c>
      <c r="F82" s="116">
        <v>2692686</v>
      </c>
      <c r="G82" s="116">
        <v>63978</v>
      </c>
      <c r="H82" s="116">
        <v>52919</v>
      </c>
      <c r="I82" s="117">
        <f>G82-H82</f>
        <v>11059</v>
      </c>
      <c r="J82" s="94">
        <f>I82/G82</f>
        <v>0.17285629435118322</v>
      </c>
      <c r="K82" s="116">
        <v>231125</v>
      </c>
      <c r="L82" s="118">
        <f>F82/H82</f>
        <v>50.88316105746518</v>
      </c>
      <c r="M82" s="118">
        <f>F82/G82</f>
        <v>42.08768639219732</v>
      </c>
      <c r="N82" s="118">
        <f>IF(K82&gt;0,F82/K82,"")</f>
        <v>11.650345051379125</v>
      </c>
      <c r="O82" s="81">
        <f>IF(G82&gt;0,K82/G82,"")</f>
        <v>3.6125699459189096</v>
      </c>
    </row>
    <row r="83" spans="1:15" ht="14.25" customHeight="1">
      <c r="A83" s="57">
        <v>99</v>
      </c>
      <c r="B83" s="60" t="s">
        <v>218</v>
      </c>
      <c r="C83" s="149" t="str">
        <f>VLOOKUP($A83,'Caractéristiques des enquêtes'!$A$2:$C$210,3,0)</f>
        <v>EDGT</v>
      </c>
      <c r="D83" s="151">
        <v>2007</v>
      </c>
      <c r="E83" s="156" t="s">
        <v>538</v>
      </c>
      <c r="F83" s="116">
        <v>11214514.05</v>
      </c>
      <c r="G83" s="116">
        <v>228355</v>
      </c>
      <c r="H83" s="116">
        <v>187295</v>
      </c>
      <c r="I83" s="117">
        <f t="shared" si="6"/>
        <v>41060</v>
      </c>
      <c r="J83" s="94">
        <f t="shared" si="7"/>
        <v>0.1798077554684592</v>
      </c>
      <c r="K83" s="119">
        <v>822178.4494134898</v>
      </c>
      <c r="L83" s="118">
        <f t="shared" si="8"/>
        <v>59.87620625216904</v>
      </c>
      <c r="M83" s="118">
        <f t="shared" si="9"/>
        <v>49.11000000000001</v>
      </c>
      <c r="N83" s="118">
        <f t="shared" si="10"/>
        <v>13.64</v>
      </c>
      <c r="O83" s="81">
        <f t="shared" si="11"/>
        <v>3.6004398826979473</v>
      </c>
    </row>
    <row r="84" spans="1:15" ht="14.25" customHeight="1">
      <c r="A84" s="57">
        <v>37</v>
      </c>
      <c r="B84" s="60" t="s">
        <v>221</v>
      </c>
      <c r="C84" s="149" t="str">
        <f>VLOOKUP($A84,'Caractéristiques des enquêtes'!$A$2:$C$210,3,0)</f>
        <v>EMD</v>
      </c>
      <c r="D84" s="151">
        <v>1991</v>
      </c>
      <c r="E84" s="156" t="s">
        <v>538</v>
      </c>
      <c r="F84" s="116">
        <v>10692979.65</v>
      </c>
      <c r="G84" s="116">
        <v>206090</v>
      </c>
      <c r="H84" s="116">
        <v>177212</v>
      </c>
      <c r="I84" s="117">
        <f t="shared" si="6"/>
        <v>28878</v>
      </c>
      <c r="J84" s="94">
        <f t="shared" si="7"/>
        <v>0.14012324712504245</v>
      </c>
      <c r="K84" s="116">
        <v>786641</v>
      </c>
      <c r="L84" s="118">
        <f t="shared" si="8"/>
        <v>60.340042717197484</v>
      </c>
      <c r="M84" s="118">
        <f t="shared" si="9"/>
        <v>51.885000000000005</v>
      </c>
      <c r="N84" s="118">
        <f t="shared" si="10"/>
        <v>13.593214248939478</v>
      </c>
      <c r="O84" s="81">
        <f t="shared" si="11"/>
        <v>3.816978019311951</v>
      </c>
    </row>
    <row r="85" spans="1:15" ht="14.25" customHeight="1">
      <c r="A85" s="57">
        <v>192</v>
      </c>
      <c r="B85" s="60" t="s">
        <v>567</v>
      </c>
      <c r="C85" s="149" t="str">
        <f>VLOOKUP($A85,'Caractéristiques des enquêtes'!$A$2:$C$210,3,0)</f>
        <v>EMC²</v>
      </c>
      <c r="D85" s="150">
        <v>2018</v>
      </c>
      <c r="E85" s="152" t="s">
        <v>538</v>
      </c>
      <c r="F85" s="116">
        <v>19834454</v>
      </c>
      <c r="G85" s="116">
        <v>380873</v>
      </c>
      <c r="H85" s="116">
        <v>326550</v>
      </c>
      <c r="I85" s="117">
        <f t="shared" si="6"/>
        <v>54323</v>
      </c>
      <c r="J85" s="94">
        <f t="shared" si="7"/>
        <v>0.14262759502511335</v>
      </c>
      <c r="K85" s="116">
        <v>1370546</v>
      </c>
      <c r="L85" s="118">
        <f t="shared" si="8"/>
        <v>60.73940897259225</v>
      </c>
      <c r="M85" s="118">
        <f t="shared" si="9"/>
        <v>52.07629314758463</v>
      </c>
      <c r="N85" s="118">
        <f t="shared" si="10"/>
        <v>14.471936002148048</v>
      </c>
      <c r="O85" s="81">
        <f t="shared" si="11"/>
        <v>3.5984330734916887</v>
      </c>
    </row>
    <row r="86" spans="1:15" ht="14.25" customHeight="1">
      <c r="A86" s="57">
        <v>79</v>
      </c>
      <c r="B86" s="60" t="s">
        <v>224</v>
      </c>
      <c r="C86" s="149" t="str">
        <f>VLOOKUP($A86,'Caractéristiques des enquêtes'!$A$2:$C$210,3,0)</f>
        <v>EMD</v>
      </c>
      <c r="D86" s="151">
        <v>2004</v>
      </c>
      <c r="E86" s="156" t="s">
        <v>538</v>
      </c>
      <c r="F86" s="116">
        <v>8853126.6</v>
      </c>
      <c r="G86" s="116">
        <v>155046</v>
      </c>
      <c r="H86" s="116">
        <v>139397</v>
      </c>
      <c r="I86" s="117">
        <f t="shared" si="6"/>
        <v>15649</v>
      </c>
      <c r="J86" s="94">
        <f t="shared" si="7"/>
        <v>0.10093133650658515</v>
      </c>
      <c r="K86" s="119">
        <v>655301.7468541821</v>
      </c>
      <c r="L86" s="118">
        <f t="shared" si="8"/>
        <v>63.51016592896547</v>
      </c>
      <c r="M86" s="118">
        <f t="shared" si="9"/>
        <v>57.099999999999994</v>
      </c>
      <c r="N86" s="118">
        <f t="shared" si="10"/>
        <v>13.51</v>
      </c>
      <c r="O86" s="81">
        <f t="shared" si="11"/>
        <v>4.226498889711325</v>
      </c>
    </row>
    <row r="87" spans="1:15" ht="14.25" customHeight="1">
      <c r="A87" s="57">
        <v>89</v>
      </c>
      <c r="B87" s="60" t="s">
        <v>227</v>
      </c>
      <c r="C87" s="149" t="str">
        <f>VLOOKUP($A87,'Caractéristiques des enquêtes'!$A$2:$C$210,3,0)</f>
        <v>EMD</v>
      </c>
      <c r="D87" s="151">
        <v>2006</v>
      </c>
      <c r="E87" s="156" t="s">
        <v>538</v>
      </c>
      <c r="F87" s="116">
        <v>10603674</v>
      </c>
      <c r="G87" s="116">
        <v>251700</v>
      </c>
      <c r="H87" s="116">
        <v>203863</v>
      </c>
      <c r="I87" s="117">
        <f t="shared" si="6"/>
        <v>47837</v>
      </c>
      <c r="J87" s="94">
        <f t="shared" si="7"/>
        <v>0.19005562177195073</v>
      </c>
      <c r="K87" s="116">
        <v>935179</v>
      </c>
      <c r="L87" s="118">
        <f t="shared" si="8"/>
        <v>52.013724903489106</v>
      </c>
      <c r="M87" s="118">
        <f t="shared" si="9"/>
        <v>42.128224076281285</v>
      </c>
      <c r="N87" s="118">
        <f t="shared" si="10"/>
        <v>11.338657091316207</v>
      </c>
      <c r="O87" s="81">
        <f t="shared" si="11"/>
        <v>3.715450933651172</v>
      </c>
    </row>
    <row r="88" spans="1:15" ht="14.25" customHeight="1">
      <c r="A88" s="57">
        <v>205</v>
      </c>
      <c r="B88" s="195" t="s">
        <v>601</v>
      </c>
      <c r="C88" s="203" t="s">
        <v>542</v>
      </c>
      <c r="D88" s="197">
        <v>2021</v>
      </c>
      <c r="E88" s="205" t="s">
        <v>538</v>
      </c>
      <c r="F88" s="116">
        <v>1215848</v>
      </c>
      <c r="G88" s="116">
        <v>33207</v>
      </c>
      <c r="H88" s="116">
        <v>26344</v>
      </c>
      <c r="I88" s="117">
        <f>G88-H88</f>
        <v>6863</v>
      </c>
      <c r="J88" s="94">
        <f>I88/G88</f>
        <v>0.2066732917758304</v>
      </c>
      <c r="K88" s="116">
        <v>94973</v>
      </c>
      <c r="L88" s="118">
        <f>F88/H88</f>
        <v>46.15274825387185</v>
      </c>
      <c r="M88" s="118">
        <f>F88/G88</f>
        <v>36.61420784774295</v>
      </c>
      <c r="N88" s="118">
        <f>IF(K88&gt;0,F88/K88,"")</f>
        <v>12.802038474092637</v>
      </c>
      <c r="O88" s="81">
        <f>IF(G88&gt;0,K88/G88,"")</f>
        <v>2.8600295118499113</v>
      </c>
    </row>
    <row r="89" spans="1:15" ht="14.25" customHeight="1">
      <c r="A89" s="57">
        <v>1</v>
      </c>
      <c r="B89" s="60" t="s">
        <v>230</v>
      </c>
      <c r="C89" s="149" t="str">
        <f>VLOOKUP($A89,'Caractéristiques des enquêtes'!$A$2:$C$210,3,0)</f>
        <v>EMD</v>
      </c>
      <c r="D89" s="151">
        <v>1976</v>
      </c>
      <c r="E89" s="156" t="s">
        <v>538</v>
      </c>
      <c r="F89" s="116">
        <v>32452319.724999998</v>
      </c>
      <c r="G89" s="116">
        <v>746425</v>
      </c>
      <c r="H89" s="116">
        <v>587076</v>
      </c>
      <c r="I89" s="117">
        <f t="shared" si="6"/>
        <v>159349</v>
      </c>
      <c r="J89" s="94">
        <f t="shared" si="7"/>
        <v>0.2134829353250494</v>
      </c>
      <c r="K89" s="116">
        <v>2153023</v>
      </c>
      <c r="L89" s="118">
        <f t="shared" si="8"/>
        <v>55.277885188629746</v>
      </c>
      <c r="M89" s="118">
        <f t="shared" si="9"/>
        <v>43.477</v>
      </c>
      <c r="N89" s="118">
        <f t="shared" si="10"/>
        <v>15.072908986573761</v>
      </c>
      <c r="O89" s="81">
        <f t="shared" si="11"/>
        <v>2.884446528452289</v>
      </c>
    </row>
    <row r="90" spans="1:15" ht="14.25" customHeight="1">
      <c r="A90" s="57">
        <v>23</v>
      </c>
      <c r="B90" s="60" t="s">
        <v>233</v>
      </c>
      <c r="C90" s="149" t="str">
        <f>VLOOKUP($A90,'Caractéristiques des enquêtes'!$A$2:$C$210,3,0)</f>
        <v>EMD</v>
      </c>
      <c r="D90" s="151">
        <v>1987</v>
      </c>
      <c r="E90" s="156" t="s">
        <v>538</v>
      </c>
      <c r="F90" s="116">
        <v>46359764.044</v>
      </c>
      <c r="G90" s="116">
        <v>913817</v>
      </c>
      <c r="H90" s="116">
        <v>765949</v>
      </c>
      <c r="I90" s="117">
        <f t="shared" si="6"/>
        <v>147868</v>
      </c>
      <c r="J90" s="94">
        <f t="shared" si="7"/>
        <v>0.16181357974299013</v>
      </c>
      <c r="K90" s="116">
        <v>3349824</v>
      </c>
      <c r="L90" s="118">
        <f t="shared" si="8"/>
        <v>60.52591496822895</v>
      </c>
      <c r="M90" s="118">
        <f t="shared" si="9"/>
        <v>50.732</v>
      </c>
      <c r="N90" s="118">
        <f t="shared" si="10"/>
        <v>13.839462623707991</v>
      </c>
      <c r="O90" s="81">
        <f t="shared" si="11"/>
        <v>3.6657492692738263</v>
      </c>
    </row>
    <row r="91" spans="1:15" ht="14.25" customHeight="1">
      <c r="A91" s="57">
        <v>61</v>
      </c>
      <c r="B91" s="60" t="s">
        <v>233</v>
      </c>
      <c r="C91" s="149" t="str">
        <f>VLOOKUP($A91,'Caractéristiques des enquêtes'!$A$2:$C$210,3,0)</f>
        <v>EMD</v>
      </c>
      <c r="D91" s="151">
        <v>1998</v>
      </c>
      <c r="E91" s="156" t="s">
        <v>538</v>
      </c>
      <c r="F91" s="116">
        <v>57495765.1</v>
      </c>
      <c r="G91" s="116">
        <v>976159</v>
      </c>
      <c r="H91" s="116">
        <v>855198</v>
      </c>
      <c r="I91" s="117">
        <f t="shared" si="6"/>
        <v>120961</v>
      </c>
      <c r="J91" s="94">
        <f t="shared" si="7"/>
        <v>0.12391526380435974</v>
      </c>
      <c r="K91" s="119">
        <v>4106840.3642857145</v>
      </c>
      <c r="L91" s="118">
        <f t="shared" si="8"/>
        <v>67.23093961866141</v>
      </c>
      <c r="M91" s="118">
        <f t="shared" si="9"/>
        <v>58.9</v>
      </c>
      <c r="N91" s="118">
        <f t="shared" si="10"/>
        <v>14</v>
      </c>
      <c r="O91" s="81">
        <f t="shared" si="11"/>
        <v>4.207142857142857</v>
      </c>
    </row>
    <row r="92" spans="1:15" ht="14.25" customHeight="1">
      <c r="A92" s="57">
        <v>90</v>
      </c>
      <c r="B92" s="60" t="s">
        <v>237</v>
      </c>
      <c r="C92" s="149" t="str">
        <f>VLOOKUP($A92,'Caractéristiques des enquêtes'!$A$2:$C$210,3,0)</f>
        <v>EDGT</v>
      </c>
      <c r="D92" s="151">
        <v>2006</v>
      </c>
      <c r="E92" s="156" t="s">
        <v>538</v>
      </c>
      <c r="F92" s="116">
        <v>55439829</v>
      </c>
      <c r="G92" s="116">
        <v>898247</v>
      </c>
      <c r="H92" s="116">
        <f>G92-I92</f>
        <v>802887</v>
      </c>
      <c r="I92" s="117">
        <v>95360</v>
      </c>
      <c r="J92" s="94">
        <f t="shared" si="7"/>
        <v>0.10616233619483283</v>
      </c>
      <c r="K92" s="116">
        <v>3475949</v>
      </c>
      <c r="L92" s="118">
        <f t="shared" si="8"/>
        <v>69.05059989761946</v>
      </c>
      <c r="M92" s="118">
        <f t="shared" si="9"/>
        <v>61.7200268968335</v>
      </c>
      <c r="N92" s="118">
        <f t="shared" si="10"/>
        <v>15.949551906544084</v>
      </c>
      <c r="O92" s="81">
        <f t="shared" si="11"/>
        <v>3.8697028768256394</v>
      </c>
    </row>
    <row r="93" spans="1:15" ht="14.25" customHeight="1">
      <c r="A93" s="57">
        <v>167</v>
      </c>
      <c r="B93" s="60" t="s">
        <v>237</v>
      </c>
      <c r="C93" s="149" t="str">
        <f>VLOOKUP($A93,'Caractéristiques des enquêtes'!$A$2:$C$210,3,0)</f>
        <v>EDGT</v>
      </c>
      <c r="D93" s="150">
        <v>2016</v>
      </c>
      <c r="E93" s="156" t="s">
        <v>538</v>
      </c>
      <c r="F93" s="116">
        <v>48700349</v>
      </c>
      <c r="G93" s="116">
        <v>840831</v>
      </c>
      <c r="H93" s="116">
        <v>739971</v>
      </c>
      <c r="I93" s="117">
        <f t="shared" si="6"/>
        <v>100860</v>
      </c>
      <c r="J93" s="94">
        <f t="shared" si="7"/>
        <v>0.11995276101856378</v>
      </c>
      <c r="K93" s="116">
        <v>3172179</v>
      </c>
      <c r="L93" s="118">
        <f>F93/H93</f>
        <v>65.8138616243069</v>
      </c>
      <c r="M93" s="118">
        <f>F93/G93</f>
        <v>57.91930720917759</v>
      </c>
      <c r="N93" s="118">
        <f>IF(K93&gt;0,F93/K93,"")</f>
        <v>15.352333206921804</v>
      </c>
      <c r="O93" s="81">
        <f>IF(G93&gt;0,K93/G93,"")</f>
        <v>3.7726713215854315</v>
      </c>
    </row>
    <row r="94" spans="1:15" ht="14.25" customHeight="1">
      <c r="A94" s="57">
        <v>86</v>
      </c>
      <c r="B94" s="60" t="s">
        <v>239</v>
      </c>
      <c r="C94" s="149" t="str">
        <f>VLOOKUP($A94,'Caractéristiques des enquêtes'!$A$2:$C$210,3,0)</f>
        <v>EMD</v>
      </c>
      <c r="D94" s="151">
        <v>2005</v>
      </c>
      <c r="E94" s="156" t="s">
        <v>538</v>
      </c>
      <c r="F94" s="116">
        <v>10554831.9</v>
      </c>
      <c r="G94" s="116">
        <v>184203</v>
      </c>
      <c r="H94" s="116">
        <v>152050</v>
      </c>
      <c r="I94" s="117">
        <f t="shared" si="6"/>
        <v>32153</v>
      </c>
      <c r="J94" s="94">
        <f t="shared" si="7"/>
        <v>0.17455198883840112</v>
      </c>
      <c r="K94" s="119">
        <v>708377.9798657718</v>
      </c>
      <c r="L94" s="118">
        <f t="shared" si="8"/>
        <v>69.41684906280828</v>
      </c>
      <c r="M94" s="118">
        <f t="shared" si="9"/>
        <v>57.300000000000004</v>
      </c>
      <c r="N94" s="118">
        <f t="shared" si="10"/>
        <v>14.9</v>
      </c>
      <c r="O94" s="81">
        <f t="shared" si="11"/>
        <v>3.845637583892618</v>
      </c>
    </row>
    <row r="95" spans="1:15" ht="14.25" customHeight="1">
      <c r="A95" s="57">
        <v>15</v>
      </c>
      <c r="B95" s="60" t="s">
        <v>242</v>
      </c>
      <c r="C95" s="149" t="str">
        <f>VLOOKUP($A95,'Caractéristiques des enquêtes'!$A$2:$C$210,3,0)</f>
        <v>EMD</v>
      </c>
      <c r="D95" s="151">
        <v>1982</v>
      </c>
      <c r="E95" s="156" t="s">
        <v>538</v>
      </c>
      <c r="F95" s="116">
        <v>5235753.74</v>
      </c>
      <c r="G95" s="116">
        <v>169190</v>
      </c>
      <c r="H95" s="116">
        <v>125747</v>
      </c>
      <c r="I95" s="117">
        <f t="shared" si="6"/>
        <v>43443</v>
      </c>
      <c r="J95" s="94">
        <f t="shared" si="7"/>
        <v>0.2567704947100892</v>
      </c>
      <c r="K95" s="116">
        <v>415387</v>
      </c>
      <c r="L95" s="118">
        <f t="shared" si="8"/>
        <v>41.63720597708097</v>
      </c>
      <c r="M95" s="118">
        <f t="shared" si="9"/>
        <v>30.946</v>
      </c>
      <c r="N95" s="118">
        <f t="shared" si="10"/>
        <v>12.604519977755684</v>
      </c>
      <c r="O95" s="81">
        <f t="shared" si="11"/>
        <v>2.455151013653289</v>
      </c>
    </row>
    <row r="96" spans="1:15" ht="14.25" customHeight="1">
      <c r="A96" s="57">
        <v>80</v>
      </c>
      <c r="B96" s="60" t="s">
        <v>245</v>
      </c>
      <c r="C96" s="149" t="str">
        <f>VLOOKUP($A96,'Caractéristiques des enquêtes'!$A$2:$C$210,3,0)</f>
        <v>EMD</v>
      </c>
      <c r="D96" s="151">
        <v>2004</v>
      </c>
      <c r="E96" s="156" t="s">
        <v>538</v>
      </c>
      <c r="F96" s="116">
        <v>9257395.32</v>
      </c>
      <c r="G96" s="116">
        <v>171148</v>
      </c>
      <c r="H96" s="116">
        <v>153402</v>
      </c>
      <c r="I96" s="117">
        <f t="shared" si="6"/>
        <v>17746</v>
      </c>
      <c r="J96" s="94">
        <f t="shared" si="7"/>
        <v>0.10368803608572698</v>
      </c>
      <c r="K96" s="119">
        <v>675722.2861313869</v>
      </c>
      <c r="L96" s="118">
        <f t="shared" si="8"/>
        <v>60.34729221261783</v>
      </c>
      <c r="M96" s="118">
        <f t="shared" si="9"/>
        <v>54.09</v>
      </c>
      <c r="N96" s="118">
        <f t="shared" si="10"/>
        <v>13.7</v>
      </c>
      <c r="O96" s="81">
        <f t="shared" si="11"/>
        <v>3.948175182481752</v>
      </c>
    </row>
    <row r="97" spans="1:15" ht="14.25" customHeight="1">
      <c r="A97" s="57">
        <v>2</v>
      </c>
      <c r="B97" s="60" t="s">
        <v>248</v>
      </c>
      <c r="C97" s="149" t="str">
        <f>VLOOKUP($A97,'Caractéristiques des enquêtes'!$A$2:$C$210,3,0)</f>
        <v>EMD</v>
      </c>
      <c r="D97" s="151">
        <v>1976</v>
      </c>
      <c r="E97" s="156" t="s">
        <v>538</v>
      </c>
      <c r="F97" s="116">
        <v>52843180.06</v>
      </c>
      <c r="G97" s="116">
        <v>863860</v>
      </c>
      <c r="H97" s="116">
        <v>761896</v>
      </c>
      <c r="I97" s="117">
        <f t="shared" si="6"/>
        <v>101964</v>
      </c>
      <c r="J97" s="94">
        <f t="shared" si="7"/>
        <v>0.11803301460884866</v>
      </c>
      <c r="K97" s="116">
        <v>3190644</v>
      </c>
      <c r="L97" s="118">
        <f t="shared" si="8"/>
        <v>69.35747143967156</v>
      </c>
      <c r="M97" s="118">
        <f t="shared" si="9"/>
        <v>61.171</v>
      </c>
      <c r="N97" s="118">
        <f t="shared" si="10"/>
        <v>16.561916672621578</v>
      </c>
      <c r="O97" s="81">
        <f t="shared" si="11"/>
        <v>3.693473479498993</v>
      </c>
    </row>
    <row r="98" spans="1:15" ht="14.25" customHeight="1">
      <c r="A98" s="57">
        <v>21</v>
      </c>
      <c r="B98" s="60" t="s">
        <v>251</v>
      </c>
      <c r="C98" s="149" t="str">
        <f>VLOOKUP($A98,'Caractéristiques des enquêtes'!$A$2:$C$210,3,0)</f>
        <v>EMD</v>
      </c>
      <c r="D98" s="151">
        <v>1986</v>
      </c>
      <c r="E98" s="156" t="s">
        <v>538</v>
      </c>
      <c r="F98" s="116">
        <v>51062396.416</v>
      </c>
      <c r="G98" s="116">
        <v>937544</v>
      </c>
      <c r="H98" s="116">
        <v>798343</v>
      </c>
      <c r="I98" s="117">
        <f aca="true" t="shared" si="12" ref="I98:I147">G98-H98</f>
        <v>139201</v>
      </c>
      <c r="J98" s="94">
        <f aca="true" t="shared" si="13" ref="J98:J147">I98/G98</f>
        <v>0.1484740982823206</v>
      </c>
      <c r="K98" s="116">
        <v>3214847</v>
      </c>
      <c r="L98" s="118">
        <f aca="true" t="shared" si="14" ref="L98:L147">F98/H98</f>
        <v>63.96047365104974</v>
      </c>
      <c r="M98" s="118">
        <f aca="true" t="shared" si="15" ref="M98:M147">F98/G98</f>
        <v>54.464</v>
      </c>
      <c r="N98" s="118">
        <f aca="true" t="shared" si="16" ref="N98:N147">IF(K98&gt;0,F98/K98,"")</f>
        <v>15.883305306908852</v>
      </c>
      <c r="O98" s="81">
        <f aca="true" t="shared" si="17" ref="O98:O147">IF(G98&gt;0,K98/G98,"")</f>
        <v>3.429009198501617</v>
      </c>
    </row>
    <row r="99" spans="1:15" ht="14.25" customHeight="1">
      <c r="A99" s="57">
        <v>48</v>
      </c>
      <c r="B99" s="60" t="s">
        <v>251</v>
      </c>
      <c r="C99" s="149" t="str">
        <f>VLOOKUP($A99,'Caractéristiques des enquêtes'!$A$2:$C$210,3,0)</f>
        <v>EMD</v>
      </c>
      <c r="D99" s="151">
        <v>1995</v>
      </c>
      <c r="E99" s="156" t="s">
        <v>538</v>
      </c>
      <c r="F99" s="116">
        <v>65160900.239</v>
      </c>
      <c r="G99" s="116">
        <v>1030163</v>
      </c>
      <c r="H99" s="116">
        <v>916568</v>
      </c>
      <c r="I99" s="117">
        <f t="shared" si="12"/>
        <v>113595</v>
      </c>
      <c r="J99" s="94">
        <f t="shared" si="13"/>
        <v>0.1102689574368328</v>
      </c>
      <c r="K99" s="116">
        <v>3926245</v>
      </c>
      <c r="L99" s="118">
        <f t="shared" si="14"/>
        <v>71.09227055603075</v>
      </c>
      <c r="M99" s="118">
        <f t="shared" si="15"/>
        <v>63.253</v>
      </c>
      <c r="N99" s="118">
        <f t="shared" si="16"/>
        <v>16.596238960890112</v>
      </c>
      <c r="O99" s="81">
        <f t="shared" si="17"/>
        <v>3.811285204380278</v>
      </c>
    </row>
    <row r="100" spans="1:15" ht="14.25" customHeight="1">
      <c r="A100" s="57">
        <v>91</v>
      </c>
      <c r="B100" s="60" t="s">
        <v>251</v>
      </c>
      <c r="C100" s="149" t="str">
        <f>VLOOKUP($A100,'Caractéristiques des enquêtes'!$A$2:$C$210,3,0)</f>
        <v>EMD</v>
      </c>
      <c r="D100" s="151">
        <v>2006</v>
      </c>
      <c r="E100" s="156" t="s">
        <v>538</v>
      </c>
      <c r="F100" s="116">
        <v>70581193</v>
      </c>
      <c r="G100" s="116">
        <v>1061044</v>
      </c>
      <c r="H100" s="116">
        <v>943584</v>
      </c>
      <c r="I100" s="117">
        <f t="shared" si="12"/>
        <v>117460</v>
      </c>
      <c r="J100" s="94">
        <f t="shared" si="13"/>
        <v>0.11070228944322762</v>
      </c>
      <c r="K100" s="116">
        <v>3812177</v>
      </c>
      <c r="L100" s="118">
        <f t="shared" si="14"/>
        <v>74.80117615389833</v>
      </c>
      <c r="M100" s="118">
        <f t="shared" si="15"/>
        <v>66.52051470061562</v>
      </c>
      <c r="N100" s="118">
        <f t="shared" si="16"/>
        <v>18.514668390266245</v>
      </c>
      <c r="O100" s="81">
        <f t="shared" si="17"/>
        <v>3.592854773223354</v>
      </c>
    </row>
    <row r="101" spans="1:15" ht="14.25" customHeight="1">
      <c r="A101" s="57">
        <v>161</v>
      </c>
      <c r="B101" s="60" t="s">
        <v>489</v>
      </c>
      <c r="C101" s="149" t="str">
        <f>VLOOKUP($A101,'Caractéristiques des enquêtes'!$A$2:$C$210,3,0)</f>
        <v>EDGT</v>
      </c>
      <c r="D101" s="150">
        <v>2015</v>
      </c>
      <c r="E101" s="156" t="s">
        <v>538</v>
      </c>
      <c r="F101" s="116">
        <v>64536174</v>
      </c>
      <c r="G101" s="116">
        <v>1085414</v>
      </c>
      <c r="H101" s="116">
        <v>946006</v>
      </c>
      <c r="I101" s="117">
        <f>G101-H101</f>
        <v>139408</v>
      </c>
      <c r="J101" s="94">
        <f>I101/G101</f>
        <v>0.12843762840722525</v>
      </c>
      <c r="K101" s="116">
        <v>3534885</v>
      </c>
      <c r="L101" s="118">
        <f>F101/H101</f>
        <v>68.21962439984524</v>
      </c>
      <c r="M101" s="118">
        <f>F101/G101</f>
        <v>59.45765763109744</v>
      </c>
      <c r="N101" s="118">
        <f>IF(K101&gt;0,F101/K101,"")</f>
        <v>18.256937354397667</v>
      </c>
      <c r="O101" s="81">
        <f>IF(G101&gt;0,K101/G101,"")</f>
        <v>3.2567158706263233</v>
      </c>
    </row>
    <row r="102" spans="1:15" ht="14.25" customHeight="1">
      <c r="A102" s="57">
        <v>158</v>
      </c>
      <c r="B102" s="60" t="s">
        <v>476</v>
      </c>
      <c r="C102" s="149" t="str">
        <f>VLOOKUP($A102,'Caractéristiques des enquêtes'!$A$2:$C$210,3,0)</f>
        <v>EDGT</v>
      </c>
      <c r="D102" s="150">
        <v>2015</v>
      </c>
      <c r="E102" s="156" t="s">
        <v>538</v>
      </c>
      <c r="F102" s="116">
        <v>81502801</v>
      </c>
      <c r="G102" s="116">
        <v>1313222</v>
      </c>
      <c r="H102" s="116">
        <v>1153785</v>
      </c>
      <c r="I102" s="117">
        <f>G102-H102</f>
        <v>159437</v>
      </c>
      <c r="J102" s="94">
        <f>I102/G102</f>
        <v>0.12140902299839632</v>
      </c>
      <c r="K102" s="116">
        <v>4428141</v>
      </c>
      <c r="L102" s="118">
        <f>F102/H102</f>
        <v>70.63950476041897</v>
      </c>
      <c r="M102" s="118">
        <f>F102/G102</f>
        <v>62.06323150236594</v>
      </c>
      <c r="N102" s="118">
        <f>IF(K102&gt;0,F102/K102,"")</f>
        <v>18.405647200484356</v>
      </c>
      <c r="O102" s="81">
        <f>IF(G102&gt;0,K102/G102,"")</f>
        <v>3.3719668113997483</v>
      </c>
    </row>
    <row r="103" spans="1:15" ht="14.25" customHeight="1">
      <c r="A103" s="57">
        <v>159</v>
      </c>
      <c r="B103" s="60" t="s">
        <v>477</v>
      </c>
      <c r="C103" s="149" t="str">
        <f>VLOOKUP($A103,'Caractéristiques des enquêtes'!$A$2:$C$210,3,0)</f>
        <v>EDGT</v>
      </c>
      <c r="D103" s="150">
        <v>2015</v>
      </c>
      <c r="E103" s="156" t="s">
        <v>538</v>
      </c>
      <c r="F103" s="116">
        <v>35054620</v>
      </c>
      <c r="G103" s="116">
        <v>577848</v>
      </c>
      <c r="H103" s="116">
        <v>527437</v>
      </c>
      <c r="I103" s="117">
        <f>G103-H103</f>
        <v>50411</v>
      </c>
      <c r="J103" s="94">
        <f>I103/G103</f>
        <v>0.08723920477357368</v>
      </c>
      <c r="K103" s="116">
        <v>2097471</v>
      </c>
      <c r="L103" s="118">
        <f>F103/H103</f>
        <v>66.46219358899737</v>
      </c>
      <c r="M103" s="118">
        <f>F103/G103</f>
        <v>60.664084672785926</v>
      </c>
      <c r="N103" s="118">
        <f>IF(K103&gt;0,F103/K103,"")</f>
        <v>16.712803180592246</v>
      </c>
      <c r="O103" s="81">
        <f>IF(G103&gt;0,K103/G103,"")</f>
        <v>3.6297971092744112</v>
      </c>
    </row>
    <row r="104" spans="1:15" ht="14.25" customHeight="1">
      <c r="A104" s="57">
        <v>160</v>
      </c>
      <c r="B104" s="60" t="s">
        <v>478</v>
      </c>
      <c r="C104" s="149" t="str">
        <f>VLOOKUP($A104,'Caractéristiques des enquêtes'!$A$2:$C$210,3,0)</f>
        <v>EDGT</v>
      </c>
      <c r="D104" s="150">
        <v>2015</v>
      </c>
      <c r="E104" s="156" t="s">
        <v>538</v>
      </c>
      <c r="F104" s="116">
        <v>116560000</v>
      </c>
      <c r="G104" s="116">
        <v>1891070</v>
      </c>
      <c r="H104" s="116">
        <v>1681222</v>
      </c>
      <c r="I104" s="117">
        <f>G104-H104</f>
        <v>209848</v>
      </c>
      <c r="J104" s="94">
        <f>I104/G104</f>
        <v>0.11096786475381662</v>
      </c>
      <c r="K104" s="116">
        <v>6525612</v>
      </c>
      <c r="L104" s="118">
        <f>F104/H104</f>
        <v>69.33052267933681</v>
      </c>
      <c r="M104" s="118">
        <f>F104/G104</f>
        <v>61.63706261534475</v>
      </c>
      <c r="N104" s="118">
        <f>IF(K104&gt;0,F104/K104,"")</f>
        <v>17.861926207074525</v>
      </c>
      <c r="O104" s="81">
        <f>IF(G104&gt;0,K104/G104,"")</f>
        <v>3.450751162040538</v>
      </c>
    </row>
    <row r="105" spans="1:15" ht="14.25" customHeight="1">
      <c r="A105" s="57">
        <v>3</v>
      </c>
      <c r="B105" s="60" t="s">
        <v>255</v>
      </c>
      <c r="C105" s="149" t="str">
        <f>VLOOKUP($A105,'Caractéristiques des enquêtes'!$A$2:$C$210,3,0)</f>
        <v>EMD</v>
      </c>
      <c r="D105" s="151">
        <v>1976</v>
      </c>
      <c r="E105" s="156" t="s">
        <v>538</v>
      </c>
      <c r="F105" s="116">
        <v>52127049.688</v>
      </c>
      <c r="G105" s="116">
        <v>934612</v>
      </c>
      <c r="H105" s="116">
        <v>783920</v>
      </c>
      <c r="I105" s="117">
        <f t="shared" si="12"/>
        <v>150692</v>
      </c>
      <c r="J105" s="94">
        <f t="shared" si="13"/>
        <v>0.16123482257878136</v>
      </c>
      <c r="K105" s="116">
        <v>3330818</v>
      </c>
      <c r="L105" s="118">
        <f t="shared" si="14"/>
        <v>66.49536902745179</v>
      </c>
      <c r="M105" s="118">
        <f t="shared" si="15"/>
        <v>55.774</v>
      </c>
      <c r="N105" s="118">
        <f t="shared" si="16"/>
        <v>15.649924339306441</v>
      </c>
      <c r="O105" s="81">
        <f t="shared" si="17"/>
        <v>3.5638510954278355</v>
      </c>
    </row>
    <row r="106" spans="1:15" ht="14.25" customHeight="1">
      <c r="A106" s="57">
        <v>25</v>
      </c>
      <c r="B106" s="60" t="s">
        <v>258</v>
      </c>
      <c r="C106" s="149" t="str">
        <f>VLOOKUP($A106,'Caractéristiques des enquêtes'!$A$2:$C$210,3,0)</f>
        <v>EMD</v>
      </c>
      <c r="D106" s="151">
        <v>1988</v>
      </c>
      <c r="E106" s="156" t="s">
        <v>538</v>
      </c>
      <c r="F106" s="116">
        <v>49583733.897</v>
      </c>
      <c r="G106" s="116">
        <v>973509</v>
      </c>
      <c r="H106" s="116">
        <v>776307</v>
      </c>
      <c r="I106" s="117">
        <f t="shared" si="12"/>
        <v>197202</v>
      </c>
      <c r="J106" s="94">
        <f t="shared" si="13"/>
        <v>0.20256823511647043</v>
      </c>
      <c r="K106" s="116">
        <v>2878185</v>
      </c>
      <c r="L106" s="118">
        <f t="shared" si="14"/>
        <v>63.87129563046578</v>
      </c>
      <c r="M106" s="118">
        <f t="shared" si="15"/>
        <v>50.933</v>
      </c>
      <c r="N106" s="118">
        <f t="shared" si="16"/>
        <v>17.22743114045831</v>
      </c>
      <c r="O106" s="81">
        <f t="shared" si="17"/>
        <v>2.9565057950157625</v>
      </c>
    </row>
    <row r="107" spans="1:15" ht="14.25" customHeight="1">
      <c r="A107" s="57">
        <v>56</v>
      </c>
      <c r="B107" s="60" t="s">
        <v>260</v>
      </c>
      <c r="C107" s="149" t="str">
        <f>VLOOKUP($A107,'Caractéristiques des enquêtes'!$A$2:$C$210,3,0)</f>
        <v>EMD</v>
      </c>
      <c r="D107" s="151">
        <v>1997</v>
      </c>
      <c r="E107" s="156" t="s">
        <v>538</v>
      </c>
      <c r="F107" s="116">
        <v>51631614.400000006</v>
      </c>
      <c r="G107" s="116">
        <v>918712</v>
      </c>
      <c r="H107" s="116">
        <v>786827</v>
      </c>
      <c r="I107" s="117">
        <f t="shared" si="12"/>
        <v>131885</v>
      </c>
      <c r="J107" s="94">
        <f t="shared" si="13"/>
        <v>0.14355423680108673</v>
      </c>
      <c r="K107" s="119">
        <v>3091713.437125749</v>
      </c>
      <c r="L107" s="118">
        <f t="shared" si="14"/>
        <v>65.62003388292472</v>
      </c>
      <c r="M107" s="118">
        <f t="shared" si="15"/>
        <v>56.20000000000001</v>
      </c>
      <c r="N107" s="118">
        <f t="shared" si="16"/>
        <v>16.7</v>
      </c>
      <c r="O107" s="81">
        <f t="shared" si="17"/>
        <v>3.365269461077845</v>
      </c>
    </row>
    <row r="108" spans="1:15" ht="14.25" customHeight="1">
      <c r="A108" s="57">
        <v>111</v>
      </c>
      <c r="B108" s="60" t="s">
        <v>260</v>
      </c>
      <c r="C108" s="149" t="str">
        <f>VLOOKUP($A108,'Caractéristiques des enquêtes'!$A$2:$C$210,3,0)</f>
        <v>EDGT</v>
      </c>
      <c r="D108" s="151">
        <v>2009</v>
      </c>
      <c r="E108" s="156" t="s">
        <v>538</v>
      </c>
      <c r="F108" s="116">
        <v>57158888</v>
      </c>
      <c r="G108" s="116">
        <v>916971</v>
      </c>
      <c r="H108" s="116">
        <v>797154</v>
      </c>
      <c r="I108" s="117">
        <f t="shared" si="12"/>
        <v>119817</v>
      </c>
      <c r="J108" s="94">
        <f t="shared" si="13"/>
        <v>0.13066607340908273</v>
      </c>
      <c r="K108" s="116">
        <v>3189414</v>
      </c>
      <c r="L108" s="118">
        <f t="shared" si="14"/>
        <v>71.70369589815769</v>
      </c>
      <c r="M108" s="118">
        <f t="shared" si="15"/>
        <v>62.334455506226476</v>
      </c>
      <c r="N108" s="118">
        <f t="shared" si="16"/>
        <v>17.9214388599285</v>
      </c>
      <c r="O108" s="81">
        <f t="shared" si="17"/>
        <v>3.4782059628930466</v>
      </c>
    </row>
    <row r="109" spans="1:15" ht="14.25" customHeight="1">
      <c r="A109" s="57">
        <v>110</v>
      </c>
      <c r="B109" s="60" t="s">
        <v>261</v>
      </c>
      <c r="C109" s="149" t="str">
        <f>VLOOKUP($A109,'Caractéristiques des enquêtes'!$A$2:$C$210,3,0)</f>
        <v>EDGT</v>
      </c>
      <c r="D109" s="151">
        <v>2009</v>
      </c>
      <c r="E109" s="156" t="s">
        <v>538</v>
      </c>
      <c r="F109" s="116">
        <v>98790807</v>
      </c>
      <c r="G109" s="116">
        <v>1537657</v>
      </c>
      <c r="H109" s="116">
        <v>1355972</v>
      </c>
      <c r="I109" s="117">
        <f t="shared" si="12"/>
        <v>181685</v>
      </c>
      <c r="J109" s="94">
        <f t="shared" si="13"/>
        <v>0.11815704022418523</v>
      </c>
      <c r="K109" s="116">
        <v>5622054</v>
      </c>
      <c r="L109" s="118">
        <f t="shared" si="14"/>
        <v>72.85608183649809</v>
      </c>
      <c r="M109" s="118">
        <f t="shared" si="15"/>
        <v>64.24762284436646</v>
      </c>
      <c r="N109" s="118">
        <f t="shared" si="16"/>
        <v>17.572013182370714</v>
      </c>
      <c r="O109" s="81">
        <f t="shared" si="17"/>
        <v>3.6562471344389547</v>
      </c>
    </row>
    <row r="110" spans="1:15" ht="14.25" customHeight="1">
      <c r="A110" s="57">
        <v>202</v>
      </c>
      <c r="B110" s="162" t="s">
        <v>594</v>
      </c>
      <c r="C110" s="163" t="s">
        <v>583</v>
      </c>
      <c r="D110" s="164">
        <v>2020</v>
      </c>
      <c r="E110" s="190" t="s">
        <v>538</v>
      </c>
      <c r="F110" s="116">
        <v>100279275</v>
      </c>
      <c r="G110" s="116">
        <v>1742522</v>
      </c>
      <c r="H110" s="116">
        <v>1500722</v>
      </c>
      <c r="I110" s="117">
        <f>G110-H110</f>
        <v>241800</v>
      </c>
      <c r="J110" s="94">
        <f>I110/G110</f>
        <v>0.13876438862751805</v>
      </c>
      <c r="K110" s="116">
        <v>5566113</v>
      </c>
      <c r="L110" s="118">
        <f>F110/H110</f>
        <v>66.82068697600222</v>
      </c>
      <c r="M110" s="118">
        <f>F110/G110</f>
        <v>57.54835520010651</v>
      </c>
      <c r="N110" s="118">
        <f>IF(K110&gt;0,F110/K110,"")</f>
        <v>18.01603291201598</v>
      </c>
      <c r="O110" s="81">
        <f>IF(G110&gt;0,K110/G110,"")</f>
        <v>3.1942856388613743</v>
      </c>
    </row>
    <row r="111" spans="1:15" ht="14.25" customHeight="1">
      <c r="A111" s="57">
        <v>81</v>
      </c>
      <c r="B111" s="60" t="s">
        <v>263</v>
      </c>
      <c r="C111" s="149" t="str">
        <f>VLOOKUP($A111,'Caractéristiques des enquêtes'!$A$2:$C$210,3,0)</f>
        <v>EMD</v>
      </c>
      <c r="D111" s="151">
        <v>2004</v>
      </c>
      <c r="E111" s="156" t="s">
        <v>538</v>
      </c>
      <c r="F111" s="116">
        <v>4652647.56</v>
      </c>
      <c r="G111" s="116">
        <v>97011</v>
      </c>
      <c r="H111" s="116">
        <v>80780</v>
      </c>
      <c r="I111" s="117">
        <f t="shared" si="12"/>
        <v>16231</v>
      </c>
      <c r="J111" s="94">
        <f t="shared" si="13"/>
        <v>0.16731092350352023</v>
      </c>
      <c r="K111" s="119">
        <v>371024.5263157895</v>
      </c>
      <c r="L111" s="118">
        <f t="shared" si="14"/>
        <v>57.59652834860113</v>
      </c>
      <c r="M111" s="118">
        <f t="shared" si="15"/>
        <v>47.959999999999994</v>
      </c>
      <c r="N111" s="118">
        <f t="shared" si="16"/>
        <v>12.539999999999997</v>
      </c>
      <c r="O111" s="81">
        <f t="shared" si="17"/>
        <v>3.8245614035087723</v>
      </c>
    </row>
    <row r="112" spans="1:15" ht="14.25" customHeight="1">
      <c r="A112" s="57">
        <v>45</v>
      </c>
      <c r="B112" s="60" t="s">
        <v>266</v>
      </c>
      <c r="C112" s="149" t="str">
        <f>VLOOKUP($A112,'Caractéristiques des enquêtes'!$A$2:$C$210,3,0)</f>
        <v>EMD</v>
      </c>
      <c r="D112" s="151">
        <v>1992</v>
      </c>
      <c r="E112" s="156" t="s">
        <v>538</v>
      </c>
      <c r="F112" s="116">
        <v>6629645.31</v>
      </c>
      <c r="G112" s="116">
        <v>139695</v>
      </c>
      <c r="H112" s="116">
        <v>115364</v>
      </c>
      <c r="I112" s="117">
        <f t="shared" si="12"/>
        <v>24331</v>
      </c>
      <c r="J112" s="94">
        <f t="shared" si="13"/>
        <v>0.17417230394788646</v>
      </c>
      <c r="K112" s="116">
        <v>479118</v>
      </c>
      <c r="L112" s="118">
        <f t="shared" si="14"/>
        <v>57.467193491903885</v>
      </c>
      <c r="M112" s="118">
        <f t="shared" si="15"/>
        <v>47.458</v>
      </c>
      <c r="N112" s="118">
        <f t="shared" si="16"/>
        <v>13.837186893416652</v>
      </c>
      <c r="O112" s="81">
        <f t="shared" si="17"/>
        <v>3.4297433694835178</v>
      </c>
    </row>
    <row r="113" spans="1:15" ht="14.25" customHeight="1">
      <c r="A113" s="57">
        <v>184</v>
      </c>
      <c r="B113" s="60" t="s">
        <v>530</v>
      </c>
      <c r="C113" s="149" t="str">
        <f>VLOOKUP($A113,'Caractéristiques des enquêtes'!$A$2:$C$210,3,0)</f>
        <v>EDGT</v>
      </c>
      <c r="D113" s="150">
        <v>2017</v>
      </c>
      <c r="E113" s="156" t="s">
        <v>538</v>
      </c>
      <c r="F113" s="116">
        <v>8962637</v>
      </c>
      <c r="G113" s="116">
        <v>152476</v>
      </c>
      <c r="H113" s="116">
        <v>133386</v>
      </c>
      <c r="I113" s="117">
        <f>G113-H113</f>
        <v>19090</v>
      </c>
      <c r="J113" s="94">
        <f>I113/G113</f>
        <v>0.12520003148036413</v>
      </c>
      <c r="K113" s="116">
        <v>586897</v>
      </c>
      <c r="L113" s="118">
        <f>F113/H113</f>
        <v>67.19323617171217</v>
      </c>
      <c r="M113" s="118">
        <f>F113/G113</f>
        <v>58.780640887746266</v>
      </c>
      <c r="N113" s="118">
        <f>IF(K113&gt;0,F113/K113,"")</f>
        <v>15.271226467335836</v>
      </c>
      <c r="O113" s="81">
        <f>IF(G113&gt;0,K113/G113,"")</f>
        <v>3.8491106797135286</v>
      </c>
    </row>
    <row r="114" spans="1:15" ht="14.25" customHeight="1">
      <c r="A114" s="57">
        <v>185</v>
      </c>
      <c r="B114" s="60" t="s">
        <v>531</v>
      </c>
      <c r="C114" s="149" t="str">
        <f>VLOOKUP($A114,'Caractéristiques des enquêtes'!$A$2:$C$210,3,0)</f>
        <v>EDGT</v>
      </c>
      <c r="D114" s="150">
        <v>2017</v>
      </c>
      <c r="E114" s="156" t="s">
        <v>538</v>
      </c>
      <c r="F114" s="116">
        <v>5313312</v>
      </c>
      <c r="G114" s="116">
        <v>99737</v>
      </c>
      <c r="H114" s="116">
        <v>84730</v>
      </c>
      <c r="I114" s="117">
        <f>G114-H114</f>
        <v>15007</v>
      </c>
      <c r="J114" s="94">
        <f>I114/G114</f>
        <v>0.15046572485637225</v>
      </c>
      <c r="K114" s="116">
        <v>382008</v>
      </c>
      <c r="L114" s="118">
        <f>F114/H114</f>
        <v>62.70874542664936</v>
      </c>
      <c r="M114" s="118">
        <f>F114/G114</f>
        <v>53.273228591194844</v>
      </c>
      <c r="N114" s="118">
        <f>IF(K114&gt;0,F114/K114,"")</f>
        <v>13.908902431362694</v>
      </c>
      <c r="O114" s="81">
        <f>IF(G114&gt;0,K114/G114,"")</f>
        <v>3.830153303187383</v>
      </c>
    </row>
    <row r="115" spans="1:15" ht="14.25" customHeight="1">
      <c r="A115" s="57">
        <v>186</v>
      </c>
      <c r="B115" s="60" t="s">
        <v>532</v>
      </c>
      <c r="C115" s="149" t="str">
        <f>VLOOKUP($A115,'Caractéristiques des enquêtes'!$A$2:$C$210,3,0)</f>
        <v>EDGT</v>
      </c>
      <c r="D115" s="150">
        <v>2017</v>
      </c>
      <c r="E115" s="156" t="s">
        <v>538</v>
      </c>
      <c r="F115" s="116">
        <v>14275949</v>
      </c>
      <c r="G115" s="116">
        <v>252213</v>
      </c>
      <c r="H115" s="116">
        <v>218115</v>
      </c>
      <c r="I115" s="117">
        <f>G115-H115</f>
        <v>34098</v>
      </c>
      <c r="J115" s="94">
        <f>I115/G115</f>
        <v>0.13519525163254867</v>
      </c>
      <c r="K115" s="116">
        <v>968905</v>
      </c>
      <c r="L115" s="118">
        <f>F115/H115</f>
        <v>65.45147743163011</v>
      </c>
      <c r="M115" s="118">
        <f>F115/G115</f>
        <v>56.60274847053879</v>
      </c>
      <c r="N115" s="118">
        <f>IF(K115&gt;0,F115/K115,"")</f>
        <v>14.734106026906662</v>
      </c>
      <c r="O115" s="81">
        <f>IF(G115&gt;0,K115/G115,"")</f>
        <v>3.8416140325835704</v>
      </c>
    </row>
    <row r="116" spans="1:15" ht="14.25" customHeight="1">
      <c r="A116" s="57">
        <v>78</v>
      </c>
      <c r="B116" s="60" t="s">
        <v>269</v>
      </c>
      <c r="C116" s="149" t="str">
        <f>VLOOKUP($A116,'Caractéristiques des enquêtes'!$A$2:$C$210,3,0)</f>
        <v>EMD</v>
      </c>
      <c r="D116" s="151">
        <v>2003</v>
      </c>
      <c r="E116" s="156" t="s">
        <v>538</v>
      </c>
      <c r="F116" s="116">
        <v>24481212</v>
      </c>
      <c r="G116" s="116">
        <v>378381</v>
      </c>
      <c r="H116" s="116">
        <v>341743</v>
      </c>
      <c r="I116" s="117">
        <f t="shared" si="12"/>
        <v>36638</v>
      </c>
      <c r="J116" s="94">
        <f t="shared" si="13"/>
        <v>0.0968283291180054</v>
      </c>
      <c r="K116" s="119">
        <v>1496368</v>
      </c>
      <c r="L116" s="118">
        <f t="shared" si="14"/>
        <v>71.6363232019383</v>
      </c>
      <c r="M116" s="118">
        <f t="shared" si="15"/>
        <v>64.69989772213721</v>
      </c>
      <c r="N116" s="118">
        <f t="shared" si="16"/>
        <v>16.360422035221283</v>
      </c>
      <c r="O116" s="81">
        <f t="shared" si="17"/>
        <v>3.9546594570023337</v>
      </c>
    </row>
    <row r="117" spans="1:15" ht="14.25" customHeight="1">
      <c r="A117" s="57">
        <v>142</v>
      </c>
      <c r="B117" s="60" t="s">
        <v>272</v>
      </c>
      <c r="C117" s="149" t="str">
        <f>VLOOKUP($A117,'Caractéristiques des enquêtes'!$A$2:$C$210,3,0)</f>
        <v>EDGT</v>
      </c>
      <c r="D117" s="150">
        <v>2014</v>
      </c>
      <c r="E117" s="156" t="s">
        <v>538</v>
      </c>
      <c r="F117" s="116">
        <v>22718666</v>
      </c>
      <c r="G117" s="116">
        <v>379198</v>
      </c>
      <c r="H117" s="116">
        <v>338977</v>
      </c>
      <c r="I117" s="117">
        <f>G117-H117</f>
        <v>40221</v>
      </c>
      <c r="J117" s="94">
        <f>I117/G117</f>
        <v>0.10606859740821419</v>
      </c>
      <c r="K117" s="119">
        <v>1442703</v>
      </c>
      <c r="L117" s="118">
        <f>F117/H117</f>
        <v>67.02126102950938</v>
      </c>
      <c r="M117" s="118">
        <f>F117/G117</f>
        <v>59.91240987557951</v>
      </c>
      <c r="N117" s="118">
        <f>IF(K117&gt;0,F117/K117,"")</f>
        <v>15.747292408763272</v>
      </c>
      <c r="O117" s="81">
        <f>IF(G117&gt;0,K117/G117,"")</f>
        <v>3.8046165855305145</v>
      </c>
    </row>
    <row r="118" spans="1:15" ht="14.25" customHeight="1">
      <c r="A118" s="57">
        <v>139</v>
      </c>
      <c r="B118" s="60" t="s">
        <v>273</v>
      </c>
      <c r="C118" s="149" t="str">
        <f>VLOOKUP($A118,'Caractéristiques des enquêtes'!$A$2:$C$210,3,0)</f>
        <v>EDGT</v>
      </c>
      <c r="D118" s="150">
        <v>2014</v>
      </c>
      <c r="E118" s="156" t="s">
        <v>538</v>
      </c>
      <c r="F118" s="116">
        <v>33492452</v>
      </c>
      <c r="G118" s="116">
        <v>550706</v>
      </c>
      <c r="H118" s="116">
        <v>488848</v>
      </c>
      <c r="I118" s="117">
        <f>G118-H118</f>
        <v>61858</v>
      </c>
      <c r="J118" s="94">
        <f>I118/G118</f>
        <v>0.11232490657446986</v>
      </c>
      <c r="K118" s="119">
        <v>2114306</v>
      </c>
      <c r="L118" s="118">
        <f>F118/H118</f>
        <v>68.51301836153569</v>
      </c>
      <c r="M118" s="118">
        <f>F118/G118</f>
        <v>60.81729997494126</v>
      </c>
      <c r="N118" s="118">
        <f>IF(K118&gt;0,F118/K118,"")</f>
        <v>15.840872607843897</v>
      </c>
      <c r="O118" s="81">
        <f>IF(G118&gt;0,K118/G118,"")</f>
        <v>3.8392645077409724</v>
      </c>
    </row>
    <row r="119" spans="1:15" ht="14.25" customHeight="1">
      <c r="A119" s="57">
        <v>140</v>
      </c>
      <c r="B119" s="60" t="s">
        <v>275</v>
      </c>
      <c r="C119" s="149" t="str">
        <f>VLOOKUP($A119,'Caractéristiques des enquêtes'!$A$2:$C$210,3,0)</f>
        <v>EDGT</v>
      </c>
      <c r="D119" s="150">
        <v>2014</v>
      </c>
      <c r="E119" s="156" t="s">
        <v>538</v>
      </c>
      <c r="F119" s="116">
        <v>1630928</v>
      </c>
      <c r="G119" s="116">
        <v>35577</v>
      </c>
      <c r="H119" s="116">
        <v>29725</v>
      </c>
      <c r="I119" s="117">
        <f>G119-H119</f>
        <v>5852</v>
      </c>
      <c r="J119" s="94">
        <f>I119/G119</f>
        <v>0.1644882929982854</v>
      </c>
      <c r="K119" s="119">
        <v>107894</v>
      </c>
      <c r="L119" s="118">
        <f>F119/H119</f>
        <v>54.86721614802355</v>
      </c>
      <c r="M119" s="118">
        <f>F119/G119</f>
        <v>45.842201422267195</v>
      </c>
      <c r="N119" s="118">
        <f>IF(K119&gt;0,F119/K119,"")</f>
        <v>15.116021280145327</v>
      </c>
      <c r="O119" s="81">
        <f>IF(G119&gt;0,K119/G119,"")</f>
        <v>3.0326896590493857</v>
      </c>
    </row>
    <row r="120" spans="1:15" ht="14.25" customHeight="1">
      <c r="A120" s="57">
        <v>141</v>
      </c>
      <c r="B120" s="60" t="s">
        <v>277</v>
      </c>
      <c r="C120" s="149" t="str">
        <f>VLOOKUP($A120,'Caractéristiques des enquêtes'!$A$2:$C$210,3,0)</f>
        <v>EDGT</v>
      </c>
      <c r="D120" s="150">
        <v>2014</v>
      </c>
      <c r="E120" s="156" t="s">
        <v>538</v>
      </c>
      <c r="F120" s="116">
        <v>35123380</v>
      </c>
      <c r="G120" s="116">
        <v>586282</v>
      </c>
      <c r="H120" s="116">
        <v>518573</v>
      </c>
      <c r="I120" s="117">
        <f>G120-H120</f>
        <v>67709</v>
      </c>
      <c r="J120" s="94">
        <f>I120/G120</f>
        <v>0.11548879208299077</v>
      </c>
      <c r="K120" s="119">
        <v>2222200</v>
      </c>
      <c r="L120" s="118">
        <f>F120/H120</f>
        <v>67.73083056773106</v>
      </c>
      <c r="M120" s="118">
        <f>F120/G120</f>
        <v>59.908678758686094</v>
      </c>
      <c r="N120" s="118">
        <f>IF(K120&gt;0,F120/K120,"")</f>
        <v>15.805679056790568</v>
      </c>
      <c r="O120" s="81">
        <f>IF(G120&gt;0,K120/G120,"")</f>
        <v>3.7903261570370574</v>
      </c>
    </row>
    <row r="121" spans="1:15" ht="14.25" customHeight="1">
      <c r="A121" s="57">
        <v>32</v>
      </c>
      <c r="B121" s="60" t="s">
        <v>279</v>
      </c>
      <c r="C121" s="149" t="str">
        <f>VLOOKUP($A121,'Caractéristiques des enquêtes'!$A$2:$C$210,3,0)</f>
        <v>EMD</v>
      </c>
      <c r="D121" s="151">
        <v>1990</v>
      </c>
      <c r="E121" s="156" t="s">
        <v>538</v>
      </c>
      <c r="F121" s="116">
        <v>7784224.248</v>
      </c>
      <c r="G121" s="116">
        <v>164238</v>
      </c>
      <c r="H121" s="116">
        <v>136576</v>
      </c>
      <c r="I121" s="117">
        <f t="shared" si="12"/>
        <v>27662</v>
      </c>
      <c r="J121" s="94">
        <f t="shared" si="13"/>
        <v>0.1684263081625446</v>
      </c>
      <c r="K121" s="116">
        <v>570050</v>
      </c>
      <c r="L121" s="118">
        <f t="shared" si="14"/>
        <v>56.99555008200562</v>
      </c>
      <c r="M121" s="118">
        <f t="shared" si="15"/>
        <v>47.396</v>
      </c>
      <c r="N121" s="118">
        <f t="shared" si="16"/>
        <v>13.655335931935795</v>
      </c>
      <c r="O121" s="81">
        <f t="shared" si="17"/>
        <v>3.470877628806975</v>
      </c>
    </row>
    <row r="122" spans="1:15" ht="14.25" customHeight="1">
      <c r="A122" s="57">
        <v>112</v>
      </c>
      <c r="B122" s="60" t="s">
        <v>279</v>
      </c>
      <c r="C122" s="149" t="str">
        <f>VLOOKUP($A122,'Caractéristiques des enquêtes'!$A$2:$C$210,3,0)</f>
        <v>EMD</v>
      </c>
      <c r="D122" s="151">
        <v>2009</v>
      </c>
      <c r="E122" s="156" t="s">
        <v>538</v>
      </c>
      <c r="F122" s="116">
        <v>6276244</v>
      </c>
      <c r="G122" s="116">
        <v>156839</v>
      </c>
      <c r="H122" s="116">
        <v>129080</v>
      </c>
      <c r="I122" s="117">
        <f t="shared" si="12"/>
        <v>27759</v>
      </c>
      <c r="J122" s="94">
        <f t="shared" si="13"/>
        <v>0.17699041692436193</v>
      </c>
      <c r="K122" s="116">
        <v>472986</v>
      </c>
      <c r="L122" s="118">
        <f t="shared" si="14"/>
        <v>48.62290052680508</v>
      </c>
      <c r="M122" s="118">
        <f t="shared" si="15"/>
        <v>40.01711309049407</v>
      </c>
      <c r="N122" s="118">
        <f t="shared" si="16"/>
        <v>13.269407551174876</v>
      </c>
      <c r="O122" s="81">
        <f t="shared" si="17"/>
        <v>3.0157422579843023</v>
      </c>
    </row>
    <row r="123" spans="1:15" ht="14.25" customHeight="1">
      <c r="A123" s="57">
        <v>4</v>
      </c>
      <c r="B123" s="60" t="s">
        <v>284</v>
      </c>
      <c r="C123" s="149" t="str">
        <f>VLOOKUP($A123,'Caractéristiques des enquêtes'!$A$2:$C$210,3,0)</f>
        <v>EMD</v>
      </c>
      <c r="D123" s="151">
        <v>1976</v>
      </c>
      <c r="E123" s="156" t="s">
        <v>538</v>
      </c>
      <c r="F123" s="116">
        <v>10255947.048</v>
      </c>
      <c r="G123" s="116">
        <v>200472</v>
      </c>
      <c r="H123" s="116">
        <v>169840</v>
      </c>
      <c r="I123" s="117">
        <f t="shared" si="12"/>
        <v>30632</v>
      </c>
      <c r="J123" s="94">
        <f t="shared" si="13"/>
        <v>0.15279939343150165</v>
      </c>
      <c r="K123" s="116">
        <v>685216</v>
      </c>
      <c r="L123" s="118">
        <f t="shared" si="14"/>
        <v>60.385934102684885</v>
      </c>
      <c r="M123" s="118">
        <f t="shared" si="15"/>
        <v>51.159</v>
      </c>
      <c r="N123" s="118">
        <f t="shared" si="16"/>
        <v>14.967465803483865</v>
      </c>
      <c r="O123" s="81">
        <f t="shared" si="17"/>
        <v>3.4180134881679236</v>
      </c>
    </row>
    <row r="124" spans="1:15" ht="14.25" customHeight="1">
      <c r="A124" s="57">
        <v>38</v>
      </c>
      <c r="B124" s="60" t="s">
        <v>284</v>
      </c>
      <c r="C124" s="149" t="str">
        <f>VLOOKUP($A124,'Caractéristiques des enquêtes'!$A$2:$C$210,3,0)</f>
        <v>EMD</v>
      </c>
      <c r="D124" s="151">
        <v>1991</v>
      </c>
      <c r="E124" s="156" t="s">
        <v>538</v>
      </c>
      <c r="F124" s="116">
        <v>13871667.059999999</v>
      </c>
      <c r="G124" s="116">
        <v>238222</v>
      </c>
      <c r="H124" s="116">
        <v>204913</v>
      </c>
      <c r="I124" s="117">
        <f t="shared" si="12"/>
        <v>33309</v>
      </c>
      <c r="J124" s="94">
        <f t="shared" si="13"/>
        <v>0.13982335804417728</v>
      </c>
      <c r="K124" s="116">
        <v>908264</v>
      </c>
      <c r="L124" s="118">
        <f t="shared" si="14"/>
        <v>67.69539785177123</v>
      </c>
      <c r="M124" s="118">
        <f t="shared" si="15"/>
        <v>58.23</v>
      </c>
      <c r="N124" s="118">
        <f t="shared" si="16"/>
        <v>15.272725837421717</v>
      </c>
      <c r="O124" s="81">
        <f t="shared" si="17"/>
        <v>3.8126789297378076</v>
      </c>
    </row>
    <row r="125" spans="1:15" ht="14.25" customHeight="1">
      <c r="A125" s="57">
        <v>137</v>
      </c>
      <c r="B125" s="60" t="s">
        <v>289</v>
      </c>
      <c r="C125" s="149" t="str">
        <f>VLOOKUP($A125,'Caractéristiques des enquêtes'!$A$2:$C$210,3,0)</f>
        <v>EDGT</v>
      </c>
      <c r="D125" s="151">
        <v>2013</v>
      </c>
      <c r="E125" s="156" t="s">
        <v>538</v>
      </c>
      <c r="F125" s="116">
        <v>11888799</v>
      </c>
      <c r="G125" s="116">
        <v>225439</v>
      </c>
      <c r="H125" s="116">
        <v>192267</v>
      </c>
      <c r="I125" s="117">
        <f t="shared" si="12"/>
        <v>33172</v>
      </c>
      <c r="J125" s="94">
        <f t="shared" si="13"/>
        <v>0.1471440167850283</v>
      </c>
      <c r="K125" s="116">
        <v>796562</v>
      </c>
      <c r="L125" s="118">
        <f t="shared" si="14"/>
        <v>61.83483905194339</v>
      </c>
      <c r="M125" s="118">
        <f t="shared" si="15"/>
        <v>52.73621245658471</v>
      </c>
      <c r="N125" s="118">
        <f t="shared" si="16"/>
        <v>14.925139537160948</v>
      </c>
      <c r="O125" s="81">
        <f t="shared" si="17"/>
        <v>3.5333815355816873</v>
      </c>
    </row>
    <row r="126" spans="1:15" ht="14.25" customHeight="1">
      <c r="A126" s="57">
        <v>134</v>
      </c>
      <c r="B126" s="60" t="s">
        <v>291</v>
      </c>
      <c r="C126" s="149" t="str">
        <f>VLOOKUP($A126,'Caractéristiques des enquêtes'!$A$2:$C$210,3,0)</f>
        <v>EDGT</v>
      </c>
      <c r="D126" s="151">
        <v>2013</v>
      </c>
      <c r="E126" s="156" t="s">
        <v>538</v>
      </c>
      <c r="F126" s="116">
        <v>15246031</v>
      </c>
      <c r="G126" s="116">
        <v>275223</v>
      </c>
      <c r="H126" s="116">
        <v>236758</v>
      </c>
      <c r="I126" s="117">
        <f t="shared" si="12"/>
        <v>38465</v>
      </c>
      <c r="J126" s="94">
        <f t="shared" si="13"/>
        <v>0.13975939510869367</v>
      </c>
      <c r="K126" s="116">
        <v>992855</v>
      </c>
      <c r="L126" s="118">
        <f t="shared" si="14"/>
        <v>64.39499826827394</v>
      </c>
      <c r="M126" s="118">
        <f t="shared" si="15"/>
        <v>55.39519226227459</v>
      </c>
      <c r="N126" s="118">
        <f t="shared" si="16"/>
        <v>15.355747818160758</v>
      </c>
      <c r="O126" s="81">
        <f t="shared" si="17"/>
        <v>3.6074564989117914</v>
      </c>
    </row>
    <row r="127" spans="1:15" ht="14.25" customHeight="1">
      <c r="A127" s="57">
        <v>135</v>
      </c>
      <c r="B127" s="60" t="s">
        <v>293</v>
      </c>
      <c r="C127" s="149" t="str">
        <f>VLOOKUP($A127,'Caractéristiques des enquêtes'!$A$2:$C$210,3,0)</f>
        <v>EDGT</v>
      </c>
      <c r="D127" s="151">
        <v>2013</v>
      </c>
      <c r="E127" s="156" t="s">
        <v>538</v>
      </c>
      <c r="F127" s="116">
        <v>8578489</v>
      </c>
      <c r="G127" s="116">
        <v>160121</v>
      </c>
      <c r="H127" s="116">
        <v>137261</v>
      </c>
      <c r="I127" s="117">
        <f t="shared" si="12"/>
        <v>22860</v>
      </c>
      <c r="J127" s="94">
        <f t="shared" si="13"/>
        <v>0.1427670324317235</v>
      </c>
      <c r="K127" s="116">
        <v>540114</v>
      </c>
      <c r="L127" s="118">
        <f t="shared" si="14"/>
        <v>62.49764317613889</v>
      </c>
      <c r="M127" s="118">
        <f t="shared" si="15"/>
        <v>53.575040125904785</v>
      </c>
      <c r="N127" s="118">
        <f t="shared" si="16"/>
        <v>15.882737718333537</v>
      </c>
      <c r="O127" s="81">
        <f t="shared" si="17"/>
        <v>3.373161546580399</v>
      </c>
    </row>
    <row r="128" spans="1:15" ht="14.25" customHeight="1">
      <c r="A128" s="57">
        <v>136</v>
      </c>
      <c r="B128" s="60" t="s">
        <v>295</v>
      </c>
      <c r="C128" s="149" t="str">
        <f>VLOOKUP($A128,'Caractéristiques des enquêtes'!$A$2:$C$210,3,0)</f>
        <v>EDGT</v>
      </c>
      <c r="D128" s="151">
        <v>2013</v>
      </c>
      <c r="E128" s="156" t="s">
        <v>538</v>
      </c>
      <c r="F128" s="116">
        <v>23824520</v>
      </c>
      <c r="G128" s="116">
        <v>435344</v>
      </c>
      <c r="H128" s="116">
        <v>374019</v>
      </c>
      <c r="I128" s="117">
        <f t="shared" si="12"/>
        <v>61325</v>
      </c>
      <c r="J128" s="94">
        <f t="shared" si="13"/>
        <v>0.14086561431879158</v>
      </c>
      <c r="K128" s="116">
        <v>1532969</v>
      </c>
      <c r="L128" s="118">
        <f t="shared" si="14"/>
        <v>63.69868910402948</v>
      </c>
      <c r="M128" s="118">
        <f t="shared" si="15"/>
        <v>54.72573413208865</v>
      </c>
      <c r="N128" s="118">
        <f t="shared" si="16"/>
        <v>15.541423212080609</v>
      </c>
      <c r="O128" s="81">
        <f t="shared" si="17"/>
        <v>3.5212820206549305</v>
      </c>
    </row>
    <row r="129" spans="1:15" ht="14.25" customHeight="1">
      <c r="A129" s="57">
        <v>13</v>
      </c>
      <c r="B129" s="60" t="s">
        <v>297</v>
      </c>
      <c r="C129" s="149" t="str">
        <f>VLOOKUP($A129,'Caractéristiques des enquêtes'!$A$2:$C$210,3,0)</f>
        <v>EMD</v>
      </c>
      <c r="D129" s="151">
        <v>1980</v>
      </c>
      <c r="E129" s="156" t="s">
        <v>538</v>
      </c>
      <c r="F129" s="116">
        <v>15576122.256</v>
      </c>
      <c r="G129" s="116">
        <v>386773</v>
      </c>
      <c r="H129" s="116">
        <v>314844</v>
      </c>
      <c r="I129" s="117">
        <f t="shared" si="12"/>
        <v>71929</v>
      </c>
      <c r="J129" s="94">
        <f t="shared" si="13"/>
        <v>0.1859721335253495</v>
      </c>
      <c r="K129" s="116">
        <v>1138245</v>
      </c>
      <c r="L129" s="118">
        <f t="shared" si="14"/>
        <v>49.472507832450354</v>
      </c>
      <c r="M129" s="118">
        <f t="shared" si="15"/>
        <v>40.272</v>
      </c>
      <c r="N129" s="118">
        <f t="shared" si="16"/>
        <v>13.684331805542742</v>
      </c>
      <c r="O129" s="81">
        <f t="shared" si="17"/>
        <v>2.942927763830464</v>
      </c>
    </row>
    <row r="130" spans="1:15" ht="14.25" customHeight="1">
      <c r="A130" s="57">
        <v>33</v>
      </c>
      <c r="B130" s="60" t="s">
        <v>297</v>
      </c>
      <c r="C130" s="149" t="str">
        <f>VLOOKUP($A130,'Caractéristiques des enquêtes'!$A$2:$C$210,3,0)</f>
        <v>EMD</v>
      </c>
      <c r="D130" s="151">
        <v>1990</v>
      </c>
      <c r="E130" s="156" t="s">
        <v>538</v>
      </c>
      <c r="F130" s="116">
        <v>20302589.737999998</v>
      </c>
      <c r="G130" s="116">
        <v>419423</v>
      </c>
      <c r="H130" s="116">
        <v>362505</v>
      </c>
      <c r="I130" s="117">
        <f t="shared" si="12"/>
        <v>56918</v>
      </c>
      <c r="J130" s="94">
        <f t="shared" si="13"/>
        <v>0.1357054811014179</v>
      </c>
      <c r="K130" s="116">
        <v>1424719</v>
      </c>
      <c r="L130" s="118">
        <f t="shared" si="14"/>
        <v>56.0063716031503</v>
      </c>
      <c r="M130" s="118">
        <f t="shared" si="15"/>
        <v>48.406</v>
      </c>
      <c r="N130" s="118">
        <f t="shared" si="16"/>
        <v>14.250241442698524</v>
      </c>
      <c r="O130" s="81">
        <f t="shared" si="17"/>
        <v>3.396854726612513</v>
      </c>
    </row>
    <row r="131" spans="1:15" ht="14.25" customHeight="1">
      <c r="A131" s="57">
        <v>165</v>
      </c>
      <c r="B131" s="60" t="s">
        <v>490</v>
      </c>
      <c r="C131" s="149" t="str">
        <f>VLOOKUP($A131,'Caractéristiques des enquêtes'!$A$2:$C$210,3,0)</f>
        <v>EDGT</v>
      </c>
      <c r="D131" s="150">
        <v>2015</v>
      </c>
      <c r="E131" s="156" t="s">
        <v>538</v>
      </c>
      <c r="F131" s="116">
        <v>26266827</v>
      </c>
      <c r="G131" s="116">
        <v>453782</v>
      </c>
      <c r="H131" s="116">
        <v>407977</v>
      </c>
      <c r="I131" s="117">
        <f>G131-H131</f>
        <v>45805</v>
      </c>
      <c r="J131" s="94">
        <f>I131/G131</f>
        <v>0.1009405397305314</v>
      </c>
      <c r="K131" s="116">
        <v>1769250</v>
      </c>
      <c r="L131" s="118">
        <f>F131/H131</f>
        <v>64.38310738105335</v>
      </c>
      <c r="M131" s="118">
        <f>F131/G131</f>
        <v>57.88424177248106</v>
      </c>
      <c r="N131" s="118">
        <f>IF(K131&gt;0,F131/K131,"")</f>
        <v>14.846306061890632</v>
      </c>
      <c r="O131" s="81">
        <f>IF(G131&gt;0,K131/G131,"")</f>
        <v>3.8988985900718847</v>
      </c>
    </row>
    <row r="132" spans="1:15" ht="14.25" customHeight="1">
      <c r="A132" s="57">
        <v>155</v>
      </c>
      <c r="B132" s="60" t="s">
        <v>469</v>
      </c>
      <c r="C132" s="149" t="str">
        <f>VLOOKUP($A132,'Caractéristiques des enquêtes'!$A$2:$C$210,3,0)</f>
        <v>EDGT</v>
      </c>
      <c r="D132" s="150">
        <v>2015</v>
      </c>
      <c r="E132" s="156" t="s">
        <v>538</v>
      </c>
      <c r="F132" s="116">
        <v>38865300</v>
      </c>
      <c r="G132" s="116">
        <v>655676</v>
      </c>
      <c r="H132" s="116">
        <v>590111</v>
      </c>
      <c r="I132" s="117">
        <f t="shared" si="12"/>
        <v>65565</v>
      </c>
      <c r="J132" s="94">
        <f t="shared" si="13"/>
        <v>0.09999603462685838</v>
      </c>
      <c r="K132" s="116">
        <v>2594193</v>
      </c>
      <c r="L132" s="118">
        <f>F132/H132</f>
        <v>65.86099903238544</v>
      </c>
      <c r="M132" s="118">
        <f>F132/G132</f>
        <v>59.27516029258353</v>
      </c>
      <c r="N132" s="118">
        <f>IF(K132&gt;0,F132/K132,"")</f>
        <v>14.981653254017724</v>
      </c>
      <c r="O132" s="81">
        <f>IF(G132&gt;0,K132/G132,"")</f>
        <v>3.9565166332151858</v>
      </c>
    </row>
    <row r="133" spans="1:15" ht="14.25" customHeight="1">
      <c r="A133" s="57">
        <v>156</v>
      </c>
      <c r="B133" s="60" t="s">
        <v>470</v>
      </c>
      <c r="C133" s="149" t="str">
        <f>VLOOKUP($A133,'Caractéristiques des enquêtes'!$A$2:$C$210,3,0)</f>
        <v>EDGT</v>
      </c>
      <c r="D133" s="150">
        <v>2015</v>
      </c>
      <c r="E133" s="156" t="s">
        <v>538</v>
      </c>
      <c r="F133" s="116">
        <v>27519314</v>
      </c>
      <c r="G133" s="116">
        <v>470910</v>
      </c>
      <c r="H133" s="116">
        <v>420781</v>
      </c>
      <c r="I133" s="117">
        <f t="shared" si="12"/>
        <v>50129</v>
      </c>
      <c r="J133" s="94">
        <f t="shared" si="13"/>
        <v>0.10645133889702915</v>
      </c>
      <c r="K133" s="116">
        <v>1760950</v>
      </c>
      <c r="L133" s="118">
        <f>F133/H133</f>
        <v>65.40056228774588</v>
      </c>
      <c r="M133" s="118">
        <f>F133/G133</f>
        <v>58.43858486759678</v>
      </c>
      <c r="N133" s="118">
        <f>IF(K133&gt;0,F133/K133,"")</f>
        <v>15.62753854453562</v>
      </c>
      <c r="O133" s="81">
        <f>IF(G133&gt;0,K133/G133,"")</f>
        <v>3.7394618929307084</v>
      </c>
    </row>
    <row r="134" spans="1:15" ht="14.25" customHeight="1">
      <c r="A134" s="57">
        <v>157</v>
      </c>
      <c r="B134" s="60" t="s">
        <v>471</v>
      </c>
      <c r="C134" s="149" t="str">
        <f>VLOOKUP($A134,'Caractéristiques des enquêtes'!$A$2:$C$210,3,0)</f>
        <v>EDGT</v>
      </c>
      <c r="D134" s="150">
        <v>2015</v>
      </c>
      <c r="E134" s="156" t="s">
        <v>538</v>
      </c>
      <c r="F134" s="116">
        <v>66384614</v>
      </c>
      <c r="G134" s="116">
        <v>1126586</v>
      </c>
      <c r="H134" s="116">
        <v>1010892</v>
      </c>
      <c r="I134" s="117">
        <f t="shared" si="12"/>
        <v>115694</v>
      </c>
      <c r="J134" s="94">
        <f t="shared" si="13"/>
        <v>0.10269433491983745</v>
      </c>
      <c r="K134" s="116">
        <v>4355143</v>
      </c>
      <c r="L134" s="118">
        <f>F134/H134</f>
        <v>65.66934351048381</v>
      </c>
      <c r="M134" s="118">
        <f>F134/G134</f>
        <v>58.92547395405233</v>
      </c>
      <c r="N134" s="118">
        <f>IF(K134&gt;0,F134/K134,"")</f>
        <v>15.242809248743383</v>
      </c>
      <c r="O134" s="81">
        <f>IF(G134&gt;0,K134/G134,"")</f>
        <v>3.865788319755438</v>
      </c>
    </row>
    <row r="135" spans="1:15" ht="14.25" customHeight="1">
      <c r="A135" s="57">
        <v>62</v>
      </c>
      <c r="B135" s="60" t="s">
        <v>302</v>
      </c>
      <c r="C135" s="149" t="str">
        <f>VLOOKUP($A135,'Caractéristiques des enquêtes'!$A$2:$C$210,3,0)</f>
        <v>EMD</v>
      </c>
      <c r="D135" s="151">
        <v>1998</v>
      </c>
      <c r="E135" s="156" t="s">
        <v>538</v>
      </c>
      <c r="F135" s="116">
        <v>58943495</v>
      </c>
      <c r="G135" s="116">
        <v>906823</v>
      </c>
      <c r="H135" s="116">
        <v>794140</v>
      </c>
      <c r="I135" s="117">
        <f t="shared" si="12"/>
        <v>112683</v>
      </c>
      <c r="J135" s="94">
        <f t="shared" si="13"/>
        <v>0.12426129465176776</v>
      </c>
      <c r="K135" s="119">
        <v>3550812.9518072284</v>
      </c>
      <c r="L135" s="118">
        <f t="shared" si="14"/>
        <v>74.22305261037097</v>
      </c>
      <c r="M135" s="118">
        <f t="shared" si="15"/>
        <v>65</v>
      </c>
      <c r="N135" s="118">
        <f t="shared" si="16"/>
        <v>16.6</v>
      </c>
      <c r="O135" s="81">
        <f t="shared" si="17"/>
        <v>3.915662650602409</v>
      </c>
    </row>
    <row r="136" spans="1:15" ht="14.25" customHeight="1">
      <c r="A136" s="57">
        <v>113</v>
      </c>
      <c r="B136" s="60" t="s">
        <v>305</v>
      </c>
      <c r="C136" s="149" t="str">
        <f>VLOOKUP($A136,'Caractéristiques des enquêtes'!$A$2:$C$210,3,0)</f>
        <v>EDGT</v>
      </c>
      <c r="D136" s="151">
        <v>2009</v>
      </c>
      <c r="E136" s="156" t="s">
        <v>538</v>
      </c>
      <c r="F136" s="116">
        <v>51435256</v>
      </c>
      <c r="G136" s="116">
        <v>853972</v>
      </c>
      <c r="H136" s="116">
        <v>721961</v>
      </c>
      <c r="I136" s="117">
        <f t="shared" si="12"/>
        <v>132011</v>
      </c>
      <c r="J136" s="94">
        <f t="shared" si="13"/>
        <v>0.1545846936433513</v>
      </c>
      <c r="K136" s="116">
        <v>2741619</v>
      </c>
      <c r="L136" s="118">
        <f t="shared" si="14"/>
        <v>71.24381510912639</v>
      </c>
      <c r="M136" s="118">
        <f t="shared" si="15"/>
        <v>60.23061177649853</v>
      </c>
      <c r="N136" s="118">
        <f t="shared" si="16"/>
        <v>18.760905873500292</v>
      </c>
      <c r="O136" s="81">
        <f t="shared" si="17"/>
        <v>3.210431957956467</v>
      </c>
    </row>
    <row r="137" spans="1:15" ht="14.25" customHeight="1">
      <c r="A137" s="57">
        <v>151</v>
      </c>
      <c r="B137" s="60" t="s">
        <v>462</v>
      </c>
      <c r="C137" s="149" t="str">
        <f>VLOOKUP($A137,'Caractéristiques des enquêtes'!$A$2:$C$210,3,0)</f>
        <v>EMD</v>
      </c>
      <c r="D137" s="150">
        <v>2015</v>
      </c>
      <c r="E137" s="156" t="s">
        <v>538</v>
      </c>
      <c r="F137" s="116">
        <v>9817817</v>
      </c>
      <c r="G137" s="116">
        <v>204306</v>
      </c>
      <c r="H137" s="116">
        <v>166856</v>
      </c>
      <c r="I137" s="117">
        <f>G137-H137</f>
        <v>37450</v>
      </c>
      <c r="J137" s="94">
        <f>I137/G137</f>
        <v>0.18330347615831155</v>
      </c>
      <c r="K137" s="116">
        <v>667373</v>
      </c>
      <c r="L137" s="118">
        <f>F137/H137</f>
        <v>58.84005969218967</v>
      </c>
      <c r="M137" s="118">
        <f>F137/G137</f>
        <v>48.05447221324876</v>
      </c>
      <c r="N137" s="118">
        <f>IF(K137&gt;0,F137/K137,"")</f>
        <v>14.711139048178454</v>
      </c>
      <c r="O137" s="81">
        <f>IF(G137&gt;0,K137/G137,"")</f>
        <v>3.2665364698050965</v>
      </c>
    </row>
    <row r="138" spans="1:15" ht="14.25" customHeight="1">
      <c r="A138" s="57">
        <v>92</v>
      </c>
      <c r="B138" s="60" t="s">
        <v>308</v>
      </c>
      <c r="C138" s="149" t="str">
        <f>VLOOKUP($A138,'Caractéristiques des enquêtes'!$A$2:$C$210,3,0)</f>
        <v>EMD</v>
      </c>
      <c r="D138" s="151">
        <v>2006</v>
      </c>
      <c r="E138" s="156" t="s">
        <v>538</v>
      </c>
      <c r="F138" s="116">
        <v>3084367</v>
      </c>
      <c r="G138" s="116">
        <v>64854</v>
      </c>
      <c r="H138" s="116">
        <v>56272</v>
      </c>
      <c r="I138" s="117">
        <f t="shared" si="12"/>
        <v>8582</v>
      </c>
      <c r="J138" s="94">
        <f t="shared" si="13"/>
        <v>0.13232799827304406</v>
      </c>
      <c r="K138" s="116">
        <v>236317</v>
      </c>
      <c r="L138" s="118">
        <f t="shared" si="14"/>
        <v>54.81175362524879</v>
      </c>
      <c r="M138" s="118">
        <f t="shared" si="15"/>
        <v>47.55862398618435</v>
      </c>
      <c r="N138" s="118">
        <f t="shared" si="16"/>
        <v>13.051820224528917</v>
      </c>
      <c r="O138" s="81">
        <f t="shared" si="17"/>
        <v>3.643830758318685</v>
      </c>
    </row>
    <row r="139" spans="1:15" ht="14.25" customHeight="1">
      <c r="A139" s="57">
        <v>162</v>
      </c>
      <c r="B139" s="60" t="s">
        <v>487</v>
      </c>
      <c r="C139" s="149" t="str">
        <f>VLOOKUP($A139,'Caractéristiques des enquêtes'!$A$2:$C$210,3,0)</f>
        <v>EDGT</v>
      </c>
      <c r="D139" s="150">
        <v>2015</v>
      </c>
      <c r="E139" s="156" t="s">
        <v>538</v>
      </c>
      <c r="F139" s="116">
        <v>2652757</v>
      </c>
      <c r="G139" s="116">
        <v>60638</v>
      </c>
      <c r="H139" s="116">
        <v>50393</v>
      </c>
      <c r="I139" s="117">
        <f>G139-H139</f>
        <v>10245</v>
      </c>
      <c r="J139" s="94">
        <f>I139/G139</f>
        <v>0.16895346152577592</v>
      </c>
      <c r="K139" s="116">
        <v>202534</v>
      </c>
      <c r="L139" s="118">
        <f>F139/H139</f>
        <v>52.64137876292342</v>
      </c>
      <c r="M139" s="118">
        <f>F139/G139</f>
        <v>43.74743560143804</v>
      </c>
      <c r="N139" s="118">
        <f>IF(K139&gt;0,F139/K139,"")</f>
        <v>13.097835425163183</v>
      </c>
      <c r="O139" s="81">
        <f>IF(G139&gt;0,K139/G139,"")</f>
        <v>3.340050793231967</v>
      </c>
    </row>
    <row r="140" spans="1:15" ht="14.25" customHeight="1">
      <c r="A140" s="57">
        <v>5</v>
      </c>
      <c r="B140" s="60" t="s">
        <v>310</v>
      </c>
      <c r="C140" s="149" t="str">
        <f>VLOOKUP($A140,'Caractéristiques des enquêtes'!$A$2:$C$210,3,0)</f>
        <v>EMD</v>
      </c>
      <c r="D140" s="151">
        <v>1976</v>
      </c>
      <c r="E140" s="156" t="s">
        <v>538</v>
      </c>
      <c r="F140" s="116">
        <v>10032004.864</v>
      </c>
      <c r="G140" s="116">
        <v>200032</v>
      </c>
      <c r="H140" s="116">
        <v>172142</v>
      </c>
      <c r="I140" s="117">
        <f t="shared" si="12"/>
        <v>27890</v>
      </c>
      <c r="J140" s="94">
        <f t="shared" si="13"/>
        <v>0.1394276915693489</v>
      </c>
      <c r="K140" s="116">
        <v>746807</v>
      </c>
      <c r="L140" s="118">
        <f t="shared" si="14"/>
        <v>58.277496857245765</v>
      </c>
      <c r="M140" s="118">
        <f t="shared" si="15"/>
        <v>50.152</v>
      </c>
      <c r="N140" s="118">
        <f t="shared" si="16"/>
        <v>13.433196078772696</v>
      </c>
      <c r="O140" s="81">
        <f t="shared" si="17"/>
        <v>3.733437649976004</v>
      </c>
    </row>
    <row r="141" spans="1:15" ht="14.25" customHeight="1">
      <c r="A141" s="57">
        <v>6</v>
      </c>
      <c r="B141" s="60" t="s">
        <v>453</v>
      </c>
      <c r="C141" s="149" t="str">
        <f>VLOOKUP($A141,'Caractéristiques des enquêtes'!$A$2:$C$210,3,0)</f>
        <v>EMD</v>
      </c>
      <c r="D141" s="151">
        <v>1976</v>
      </c>
      <c r="E141" s="156" t="s">
        <v>539</v>
      </c>
      <c r="F141" s="116">
        <v>670320000</v>
      </c>
      <c r="G141" s="116">
        <v>8690000</v>
      </c>
      <c r="H141" s="116">
        <v>7704827.586206896</v>
      </c>
      <c r="I141" s="117">
        <f t="shared" si="12"/>
        <v>985172.4137931038</v>
      </c>
      <c r="J141" s="94">
        <f t="shared" si="13"/>
        <v>0.11336851712233645</v>
      </c>
      <c r="K141" s="116">
        <v>30339000</v>
      </c>
      <c r="L141" s="118">
        <f t="shared" si="14"/>
        <v>87</v>
      </c>
      <c r="M141" s="118">
        <f t="shared" si="15"/>
        <v>77.13693901035673</v>
      </c>
      <c r="N141" s="118">
        <f t="shared" si="16"/>
        <v>22.094334025511717</v>
      </c>
      <c r="O141" s="81">
        <f t="shared" si="17"/>
        <v>3.491254315304948</v>
      </c>
    </row>
    <row r="142" spans="1:15" ht="14.25" customHeight="1">
      <c r="A142" s="57">
        <v>17</v>
      </c>
      <c r="B142" s="60" t="s">
        <v>453</v>
      </c>
      <c r="C142" s="149" t="str">
        <f>VLOOKUP($A142,'Caractéristiques des enquêtes'!$A$2:$C$210,3,0)</f>
        <v>EMD</v>
      </c>
      <c r="D142" s="151">
        <v>1983</v>
      </c>
      <c r="E142" s="156" t="s">
        <v>539</v>
      </c>
      <c r="F142" s="116">
        <v>674700000</v>
      </c>
      <c r="G142" s="116">
        <v>8988000</v>
      </c>
      <c r="H142" s="116">
        <v>7937647.05882353</v>
      </c>
      <c r="I142" s="117">
        <f t="shared" si="12"/>
        <v>1050352.9411764704</v>
      </c>
      <c r="J142" s="94">
        <f t="shared" si="13"/>
        <v>0.1168616979502081</v>
      </c>
      <c r="K142" s="116">
        <v>31155000</v>
      </c>
      <c r="L142" s="118">
        <f t="shared" si="14"/>
        <v>85</v>
      </c>
      <c r="M142" s="118">
        <f t="shared" si="15"/>
        <v>75.06675567423231</v>
      </c>
      <c r="N142" s="118">
        <f t="shared" si="16"/>
        <v>21.656234954260952</v>
      </c>
      <c r="O142" s="81">
        <f t="shared" si="17"/>
        <v>3.4662883845126835</v>
      </c>
    </row>
    <row r="143" spans="1:15" ht="14.25" customHeight="1">
      <c r="A143" s="57">
        <v>39</v>
      </c>
      <c r="B143" s="60" t="s">
        <v>453</v>
      </c>
      <c r="C143" s="149" t="str">
        <f>VLOOKUP($A143,'Caractéristiques des enquêtes'!$A$2:$C$210,3,0)</f>
        <v>EMD</v>
      </c>
      <c r="D143" s="151">
        <v>1991</v>
      </c>
      <c r="E143" s="156" t="s">
        <v>539</v>
      </c>
      <c r="F143" s="116">
        <v>787200000</v>
      </c>
      <c r="G143" s="116">
        <v>9492000</v>
      </c>
      <c r="H143" s="116">
        <v>8945454.545454545</v>
      </c>
      <c r="I143" s="117">
        <f t="shared" si="12"/>
        <v>546545.454545455</v>
      </c>
      <c r="J143" s="94">
        <f t="shared" si="13"/>
        <v>0.057579588553039934</v>
      </c>
      <c r="K143" s="116">
        <v>33153000</v>
      </c>
      <c r="L143" s="118">
        <f t="shared" si="14"/>
        <v>88</v>
      </c>
      <c r="M143" s="118">
        <f t="shared" si="15"/>
        <v>82.9329962073325</v>
      </c>
      <c r="N143" s="118">
        <f t="shared" si="16"/>
        <v>23.744457515157</v>
      </c>
      <c r="O143" s="81">
        <f t="shared" si="17"/>
        <v>3.492730720606827</v>
      </c>
    </row>
    <row r="144" spans="1:15" ht="14.25" customHeight="1">
      <c r="A144" s="57">
        <v>73</v>
      </c>
      <c r="B144" s="60" t="s">
        <v>453</v>
      </c>
      <c r="C144" s="149" t="str">
        <f>VLOOKUP($A144,'Caractéristiques des enquêtes'!$A$2:$C$210,3,0)</f>
        <v>EMD</v>
      </c>
      <c r="D144" s="151">
        <v>2002</v>
      </c>
      <c r="E144" s="156" t="s">
        <v>539</v>
      </c>
      <c r="F144" s="116">
        <v>728105426</v>
      </c>
      <c r="G144" s="116">
        <v>9313553</v>
      </c>
      <c r="H144" s="116">
        <v>8734017</v>
      </c>
      <c r="I144" s="117">
        <f t="shared" si="12"/>
        <v>579536</v>
      </c>
      <c r="J144" s="94">
        <f t="shared" si="13"/>
        <v>0.062225017670485154</v>
      </c>
      <c r="K144" s="116">
        <v>32100056</v>
      </c>
      <c r="L144" s="118">
        <f t="shared" si="14"/>
        <v>83.36432434239595</v>
      </c>
      <c r="M144" s="118">
        <f t="shared" si="15"/>
        <v>78.1769777871023</v>
      </c>
      <c r="N144" s="118">
        <f t="shared" si="16"/>
        <v>22.682372454428116</v>
      </c>
      <c r="O144" s="81">
        <f t="shared" si="17"/>
        <v>3.4465961593819245</v>
      </c>
    </row>
    <row r="145" spans="1:15" ht="14.25" customHeight="1">
      <c r="A145" s="57">
        <v>125</v>
      </c>
      <c r="B145" s="60" t="s">
        <v>453</v>
      </c>
      <c r="C145" s="149" t="str">
        <f>VLOOKUP($A145,'Caractéristiques des enquêtes'!$A$2:$C$210,3,0)</f>
        <v>EGT</v>
      </c>
      <c r="D145" s="151">
        <v>2011</v>
      </c>
      <c r="E145" s="156" t="s">
        <v>539</v>
      </c>
      <c r="F145" s="116">
        <v>844910000</v>
      </c>
      <c r="G145" s="116">
        <v>9624852</v>
      </c>
      <c r="H145" s="116">
        <v>8890129</v>
      </c>
      <c r="I145" s="117">
        <f t="shared" si="12"/>
        <v>734723</v>
      </c>
      <c r="J145" s="94">
        <f t="shared" si="13"/>
        <v>0.07633603093325488</v>
      </c>
      <c r="K145" s="116">
        <v>35917057</v>
      </c>
      <c r="L145" s="118">
        <f t="shared" si="14"/>
        <v>95.03911585534924</v>
      </c>
      <c r="M145" s="118">
        <f t="shared" si="15"/>
        <v>87.7842069675461</v>
      </c>
      <c r="N145" s="118">
        <f t="shared" si="16"/>
        <v>23.52392068203138</v>
      </c>
      <c r="O145" s="81">
        <f t="shared" si="17"/>
        <v>3.7316996666546145</v>
      </c>
    </row>
    <row r="146" spans="1:15" ht="14.25" customHeight="1">
      <c r="A146" s="57">
        <v>87</v>
      </c>
      <c r="B146" s="60" t="s">
        <v>317</v>
      </c>
      <c r="C146" s="149" t="str">
        <f>VLOOKUP($A146,'Caractéristiques des enquêtes'!$A$2:$C$210,3,0)</f>
        <v>EMD</v>
      </c>
      <c r="D146" s="151">
        <v>2005</v>
      </c>
      <c r="E146" s="156" t="s">
        <v>538</v>
      </c>
      <c r="F146" s="116">
        <v>5647942.08</v>
      </c>
      <c r="G146" s="116">
        <v>105648</v>
      </c>
      <c r="H146" s="116">
        <v>93356</v>
      </c>
      <c r="I146" s="117">
        <f t="shared" si="12"/>
        <v>12292</v>
      </c>
      <c r="J146" s="94">
        <f t="shared" si="13"/>
        <v>0.11634862941087384</v>
      </c>
      <c r="K146" s="119">
        <v>441590.46755277563</v>
      </c>
      <c r="L146" s="118">
        <f t="shared" si="14"/>
        <v>60.49897253524144</v>
      </c>
      <c r="M146" s="118">
        <f t="shared" si="15"/>
        <v>53.46</v>
      </c>
      <c r="N146" s="118">
        <f t="shared" si="16"/>
        <v>12.79</v>
      </c>
      <c r="O146" s="81">
        <f t="shared" si="17"/>
        <v>4.17982799061767</v>
      </c>
    </row>
    <row r="147" spans="1:15" ht="14.25" customHeight="1">
      <c r="A147" s="57">
        <v>18</v>
      </c>
      <c r="B147" s="60" t="s">
        <v>320</v>
      </c>
      <c r="C147" s="149" t="str">
        <f>VLOOKUP($A147,'Caractéristiques des enquêtes'!$A$2:$C$210,3,0)</f>
        <v>EMD</v>
      </c>
      <c r="D147" s="151">
        <v>1984</v>
      </c>
      <c r="E147" s="156" t="s">
        <v>538</v>
      </c>
      <c r="F147" s="116">
        <v>4988929.41</v>
      </c>
      <c r="G147" s="116">
        <v>105265</v>
      </c>
      <c r="H147" s="116">
        <v>86928</v>
      </c>
      <c r="I147" s="117">
        <f t="shared" si="12"/>
        <v>18337</v>
      </c>
      <c r="J147" s="94">
        <f t="shared" si="13"/>
        <v>0.17419845152709829</v>
      </c>
      <c r="K147" s="116">
        <v>373249</v>
      </c>
      <c r="L147" s="118">
        <f t="shared" si="14"/>
        <v>57.391512631143016</v>
      </c>
      <c r="M147" s="118">
        <f t="shared" si="15"/>
        <v>47.394</v>
      </c>
      <c r="N147" s="118">
        <f t="shared" si="16"/>
        <v>13.366223111113493</v>
      </c>
      <c r="O147" s="81">
        <f t="shared" si="17"/>
        <v>3.5458034484396523</v>
      </c>
    </row>
    <row r="148" spans="1:15" ht="14.25" customHeight="1">
      <c r="A148" s="57">
        <v>93</v>
      </c>
      <c r="B148" s="60" t="s">
        <v>322</v>
      </c>
      <c r="C148" s="149" t="str">
        <f>VLOOKUP($A148,'Caractéristiques des enquêtes'!$A$2:$C$210,3,0)</f>
        <v>EMD</v>
      </c>
      <c r="D148" s="151">
        <v>2006</v>
      </c>
      <c r="E148" s="156" t="s">
        <v>538</v>
      </c>
      <c r="F148" s="116">
        <v>7238028</v>
      </c>
      <c r="G148" s="116">
        <v>116793</v>
      </c>
      <c r="H148" s="116">
        <v>94998</v>
      </c>
      <c r="I148" s="117">
        <f aca="true" t="shared" si="18" ref="I148:I197">G148-H148</f>
        <v>21795</v>
      </c>
      <c r="J148" s="94">
        <f aca="true" t="shared" si="19" ref="J148:J197">I148/G148</f>
        <v>0.18661221134828285</v>
      </c>
      <c r="K148" s="116">
        <v>381782</v>
      </c>
      <c r="L148" s="118">
        <f aca="true" t="shared" si="20" ref="L148:L197">F148/H148</f>
        <v>76.19137244994631</v>
      </c>
      <c r="M148" s="118">
        <f aca="true" t="shared" si="21" ref="M148:M197">F148/G148</f>
        <v>61.9731319514012</v>
      </c>
      <c r="N148" s="118">
        <f aca="true" t="shared" si="22" ref="N148:N197">IF(K148&gt;0,F148/K148,"")</f>
        <v>18.958536547034694</v>
      </c>
      <c r="O148" s="81">
        <f aca="true" t="shared" si="23" ref="O148:O197">IF(G148&gt;0,K148/G148,"")</f>
        <v>3.2688774155985376</v>
      </c>
    </row>
    <row r="149" spans="1:15" ht="14.25" customHeight="1">
      <c r="A149" s="57">
        <v>201</v>
      </c>
      <c r="B149" s="162" t="s">
        <v>591</v>
      </c>
      <c r="C149" s="163" t="s">
        <v>583</v>
      </c>
      <c r="D149" s="164">
        <v>2021</v>
      </c>
      <c r="E149" s="190" t="s">
        <v>538</v>
      </c>
      <c r="F149" s="116">
        <v>20935555</v>
      </c>
      <c r="G149" s="116">
        <v>347867</v>
      </c>
      <c r="H149" s="116">
        <v>260805</v>
      </c>
      <c r="I149" s="117">
        <f>G149-H149</f>
        <v>87062</v>
      </c>
      <c r="J149" s="94">
        <f>I149/G149</f>
        <v>0.2502738115429173</v>
      </c>
      <c r="K149" s="116">
        <v>945973</v>
      </c>
      <c r="L149" s="118">
        <f>F149/H149</f>
        <v>80.27282835835203</v>
      </c>
      <c r="M149" s="118">
        <f>F149/G149</f>
        <v>60.18264164177688</v>
      </c>
      <c r="N149" s="118">
        <f>IF(K149&gt;0,F149/K149,"")</f>
        <v>22.13123947512244</v>
      </c>
      <c r="O149" s="81">
        <f>IF(G149&gt;0,K149/G149,"")</f>
        <v>2.7193525111608747</v>
      </c>
    </row>
    <row r="150" spans="1:15" ht="14.25" customHeight="1">
      <c r="A150" s="57">
        <v>193</v>
      </c>
      <c r="B150" s="60" t="s">
        <v>547</v>
      </c>
      <c r="C150" s="149" t="str">
        <f>VLOOKUP($A150,'Caractéristiques des enquêtes'!$A$2:$C$210,3,0)</f>
        <v>EMC²</v>
      </c>
      <c r="D150" s="150">
        <v>2018</v>
      </c>
      <c r="E150" s="152" t="s">
        <v>538</v>
      </c>
      <c r="F150" s="116">
        <v>8782145</v>
      </c>
      <c r="G150" s="116">
        <v>176497</v>
      </c>
      <c r="H150" s="116">
        <v>157135</v>
      </c>
      <c r="I150" s="117">
        <f t="shared" si="18"/>
        <v>19362</v>
      </c>
      <c r="J150" s="94">
        <f t="shared" si="19"/>
        <v>0.10970158132999427</v>
      </c>
      <c r="K150" s="116">
        <v>615628</v>
      </c>
      <c r="L150" s="118">
        <f t="shared" si="20"/>
        <v>55.88917173131384</v>
      </c>
      <c r="M150" s="118">
        <f t="shared" si="21"/>
        <v>49.75804121316509</v>
      </c>
      <c r="N150" s="118">
        <f t="shared" si="22"/>
        <v>14.265343681573938</v>
      </c>
      <c r="O150" s="81">
        <f t="shared" si="23"/>
        <v>3.4880366238519636</v>
      </c>
    </row>
    <row r="151" spans="1:15" ht="14.25" customHeight="1">
      <c r="A151" s="57">
        <v>26</v>
      </c>
      <c r="B151" s="60" t="s">
        <v>325</v>
      </c>
      <c r="C151" s="149" t="str">
        <f>VLOOKUP($A151,'Caractéristiques des enquêtes'!$A$2:$C$210,3,0)</f>
        <v>EMD</v>
      </c>
      <c r="D151" s="151">
        <v>1988</v>
      </c>
      <c r="E151" s="156" t="s">
        <v>538</v>
      </c>
      <c r="F151" s="116">
        <v>7104220.984</v>
      </c>
      <c r="G151" s="116">
        <v>139468</v>
      </c>
      <c r="H151" s="116">
        <v>119751</v>
      </c>
      <c r="I151" s="117">
        <f t="shared" si="18"/>
        <v>19717</v>
      </c>
      <c r="J151" s="94">
        <f t="shared" si="19"/>
        <v>0.14137293142512977</v>
      </c>
      <c r="K151" s="116">
        <v>568091</v>
      </c>
      <c r="L151" s="118">
        <f t="shared" si="20"/>
        <v>59.32494078546317</v>
      </c>
      <c r="M151" s="118">
        <f t="shared" si="21"/>
        <v>50.938</v>
      </c>
      <c r="N151" s="118">
        <f t="shared" si="22"/>
        <v>12.50542779941946</v>
      </c>
      <c r="O151" s="81">
        <f t="shared" si="23"/>
        <v>4.073271288037399</v>
      </c>
    </row>
    <row r="152" spans="1:15" ht="14.25" customHeight="1">
      <c r="A152" s="57">
        <v>57</v>
      </c>
      <c r="B152" s="60" t="s">
        <v>328</v>
      </c>
      <c r="C152" s="149" t="str">
        <f>VLOOKUP($A152,'Caractéristiques des enquêtes'!$A$2:$C$210,3,0)</f>
        <v>EMD</v>
      </c>
      <c r="D152" s="151">
        <v>1997</v>
      </c>
      <c r="E152" s="156" t="s">
        <v>538</v>
      </c>
      <c r="F152" s="116">
        <v>3640957</v>
      </c>
      <c r="G152" s="116">
        <v>97356</v>
      </c>
      <c r="H152" s="116">
        <v>72798</v>
      </c>
      <c r="I152" s="117">
        <f t="shared" si="18"/>
        <v>24558</v>
      </c>
      <c r="J152" s="94">
        <f t="shared" si="19"/>
        <v>0.25224947614938986</v>
      </c>
      <c r="K152" s="116">
        <v>293693</v>
      </c>
      <c r="L152" s="118">
        <f t="shared" si="20"/>
        <v>50.01451962966016</v>
      </c>
      <c r="M152" s="118">
        <f t="shared" si="21"/>
        <v>37.398383253215</v>
      </c>
      <c r="N152" s="118">
        <f t="shared" si="22"/>
        <v>12.397152809225961</v>
      </c>
      <c r="O152" s="81">
        <f t="shared" si="23"/>
        <v>3.0166913184600848</v>
      </c>
    </row>
    <row r="153" spans="1:15" ht="14.25" customHeight="1">
      <c r="A153" s="57">
        <v>94</v>
      </c>
      <c r="B153" s="60" t="s">
        <v>328</v>
      </c>
      <c r="C153" s="149" t="str">
        <f>VLOOKUP($A153,'Caractéristiques des enquêtes'!$A$2:$C$210,3,0)</f>
        <v>EMD</v>
      </c>
      <c r="D153" s="151">
        <v>2006</v>
      </c>
      <c r="E153" s="156" t="s">
        <v>538</v>
      </c>
      <c r="F153" s="116">
        <v>8740375</v>
      </c>
      <c r="G153" s="116">
        <v>168665</v>
      </c>
      <c r="H153" s="116">
        <v>146212</v>
      </c>
      <c r="I153" s="117">
        <f t="shared" si="18"/>
        <v>22453</v>
      </c>
      <c r="J153" s="94">
        <f t="shared" si="19"/>
        <v>0.1331218687931699</v>
      </c>
      <c r="K153" s="119">
        <v>641412.0031205731</v>
      </c>
      <c r="L153" s="118">
        <f t="shared" si="20"/>
        <v>59.778780127486115</v>
      </c>
      <c r="M153" s="118">
        <f t="shared" si="21"/>
        <v>51.82091720273916</v>
      </c>
      <c r="N153" s="118">
        <f t="shared" si="22"/>
        <v>13.626771805760825</v>
      </c>
      <c r="O153" s="81">
        <f t="shared" si="23"/>
        <v>3.8028755409870048</v>
      </c>
    </row>
    <row r="154" spans="1:15" ht="14.25" customHeight="1">
      <c r="A154" s="57">
        <v>204</v>
      </c>
      <c r="B154" s="195" t="s">
        <v>328</v>
      </c>
      <c r="C154" s="196" t="s">
        <v>542</v>
      </c>
      <c r="D154" s="197">
        <v>2021</v>
      </c>
      <c r="E154" s="201" t="s">
        <v>538</v>
      </c>
      <c r="F154" s="116">
        <v>10798445</v>
      </c>
      <c r="G154" s="116">
        <v>218833</v>
      </c>
      <c r="H154" s="116">
        <v>193815</v>
      </c>
      <c r="I154" s="117">
        <f>G154-H154</f>
        <v>25018</v>
      </c>
      <c r="J154" s="94">
        <f>I154/G154</f>
        <v>0.11432462197200605</v>
      </c>
      <c r="K154" s="119">
        <v>784485</v>
      </c>
      <c r="L154" s="118">
        <f>F154/H154</f>
        <v>55.71521812037252</v>
      </c>
      <c r="M154" s="118">
        <f>F154/G154</f>
        <v>49.34559687067307</v>
      </c>
      <c r="N154" s="118">
        <f>IF(K154&gt;0,F154/K154,"")</f>
        <v>13.765011440626653</v>
      </c>
      <c r="O154" s="81">
        <f>IF(G154&gt;0,K154/G154,"")</f>
        <v>3.5848569457074575</v>
      </c>
    </row>
    <row r="155" spans="1:15" ht="14.25" customHeight="1">
      <c r="A155" s="57">
        <v>40</v>
      </c>
      <c r="B155" s="60" t="s">
        <v>331</v>
      </c>
      <c r="C155" s="149" t="str">
        <f>VLOOKUP($A155,'Caractéristiques des enquêtes'!$A$2:$C$210,3,0)</f>
        <v>EMD</v>
      </c>
      <c r="D155" s="151">
        <v>1991</v>
      </c>
      <c r="E155" s="156" t="s">
        <v>538</v>
      </c>
      <c r="F155" s="116">
        <v>11554798.175999999</v>
      </c>
      <c r="G155" s="116">
        <v>249974</v>
      </c>
      <c r="H155" s="116">
        <v>220700</v>
      </c>
      <c r="I155" s="117">
        <f t="shared" si="18"/>
        <v>29274</v>
      </c>
      <c r="J155" s="94">
        <f t="shared" si="19"/>
        <v>0.11710817925064207</v>
      </c>
      <c r="K155" s="116">
        <v>891756</v>
      </c>
      <c r="L155" s="118">
        <f t="shared" si="20"/>
        <v>52.355225083824195</v>
      </c>
      <c r="M155" s="118">
        <f t="shared" si="21"/>
        <v>46.224</v>
      </c>
      <c r="N155" s="118">
        <f t="shared" si="22"/>
        <v>12.957354002664404</v>
      </c>
      <c r="O155" s="81">
        <f t="shared" si="23"/>
        <v>3.5673950090809443</v>
      </c>
    </row>
    <row r="156" spans="1:15" ht="14.25" customHeight="1">
      <c r="A156" s="57">
        <v>69</v>
      </c>
      <c r="B156" s="60" t="s">
        <v>331</v>
      </c>
      <c r="C156" s="149" t="str">
        <f>VLOOKUP($A156,'Caractéristiques des enquêtes'!$A$2:$C$210,3,0)</f>
        <v>EMD</v>
      </c>
      <c r="D156" s="151">
        <v>2000</v>
      </c>
      <c r="E156" s="156" t="s">
        <v>538</v>
      </c>
      <c r="F156" s="116">
        <v>15534247.47</v>
      </c>
      <c r="G156" s="116">
        <v>288687</v>
      </c>
      <c r="H156" s="116">
        <v>260961</v>
      </c>
      <c r="I156" s="117">
        <f t="shared" si="18"/>
        <v>27726</v>
      </c>
      <c r="J156" s="94">
        <f t="shared" si="19"/>
        <v>0.09604173378087687</v>
      </c>
      <c r="K156" s="119">
        <v>1108797.1070663813</v>
      </c>
      <c r="L156" s="118">
        <f t="shared" si="20"/>
        <v>59.52708439192063</v>
      </c>
      <c r="M156" s="118">
        <f t="shared" si="21"/>
        <v>53.81</v>
      </c>
      <c r="N156" s="118">
        <f t="shared" si="22"/>
        <v>14.01</v>
      </c>
      <c r="O156" s="81">
        <f t="shared" si="23"/>
        <v>3.840827980014276</v>
      </c>
    </row>
    <row r="157" spans="1:15" ht="14.25" customHeight="1">
      <c r="A157" s="57">
        <v>100</v>
      </c>
      <c r="B157" s="60" t="s">
        <v>336</v>
      </c>
      <c r="C157" s="149" t="str">
        <f>VLOOKUP($A157,'Caractéristiques des enquêtes'!$A$2:$C$210,3,0)</f>
        <v>EDGT</v>
      </c>
      <c r="D157" s="151">
        <v>2007</v>
      </c>
      <c r="E157" s="156" t="s">
        <v>538</v>
      </c>
      <c r="F157" s="116">
        <v>18245284</v>
      </c>
      <c r="G157" s="116">
        <v>328287</v>
      </c>
      <c r="H157" s="116">
        <v>301321</v>
      </c>
      <c r="I157" s="117">
        <f t="shared" si="18"/>
        <v>26966</v>
      </c>
      <c r="J157" s="94">
        <f t="shared" si="19"/>
        <v>0.08214154078595863</v>
      </c>
      <c r="K157" s="119">
        <v>1282105</v>
      </c>
      <c r="L157" s="118">
        <f t="shared" si="20"/>
        <v>60.550987153235255</v>
      </c>
      <c r="M157" s="118">
        <f t="shared" si="21"/>
        <v>55.577235772357724</v>
      </c>
      <c r="N157" s="118">
        <f t="shared" si="22"/>
        <v>14.230725252611915</v>
      </c>
      <c r="O157" s="81">
        <f t="shared" si="23"/>
        <v>3.905439447800248</v>
      </c>
    </row>
    <row r="158" spans="1:15" ht="14.25" customHeight="1">
      <c r="A158" s="57">
        <v>194</v>
      </c>
      <c r="B158" s="60" t="s">
        <v>552</v>
      </c>
      <c r="C158" s="149" t="str">
        <f>VLOOKUP($A158,'Caractéristiques des enquêtes'!$A$2:$C$210,3,0)</f>
        <v>EMC²</v>
      </c>
      <c r="D158" s="150">
        <v>2018</v>
      </c>
      <c r="E158" s="152" t="s">
        <v>538</v>
      </c>
      <c r="F158" s="116">
        <v>49900377</v>
      </c>
      <c r="G158" s="116">
        <v>841911</v>
      </c>
      <c r="H158" s="116">
        <v>759323</v>
      </c>
      <c r="I158" s="117">
        <f t="shared" si="18"/>
        <v>82588</v>
      </c>
      <c r="J158" s="94">
        <f t="shared" si="19"/>
        <v>0.09809587949320059</v>
      </c>
      <c r="K158" s="119">
        <v>3205318</v>
      </c>
      <c r="L158" s="118">
        <f t="shared" si="20"/>
        <v>65.71693073961937</v>
      </c>
      <c r="M158" s="118">
        <f t="shared" si="21"/>
        <v>59.27037062112266</v>
      </c>
      <c r="N158" s="118">
        <f t="shared" si="22"/>
        <v>15.567995749563694</v>
      </c>
      <c r="O158" s="81">
        <f t="shared" si="23"/>
        <v>3.8071933969267535</v>
      </c>
    </row>
    <row r="159" spans="1:15" ht="14.25" customHeight="1">
      <c r="A159" s="57">
        <v>198</v>
      </c>
      <c r="B159" s="60" t="s">
        <v>572</v>
      </c>
      <c r="C159" s="140" t="s">
        <v>542</v>
      </c>
      <c r="D159" s="61">
        <v>2020</v>
      </c>
      <c r="E159" s="167" t="s">
        <v>538</v>
      </c>
      <c r="F159" s="116">
        <v>2214627</v>
      </c>
      <c r="G159" s="116">
        <v>41826</v>
      </c>
      <c r="H159" s="116">
        <v>37866</v>
      </c>
      <c r="I159" s="117">
        <f>G159-H159</f>
        <v>3960</v>
      </c>
      <c r="J159" s="94">
        <f>I159/G159</f>
        <v>0.09467795151341271</v>
      </c>
      <c r="K159" s="119">
        <v>171244</v>
      </c>
      <c r="L159" s="118">
        <f>F159/H159</f>
        <v>58.48589763904294</v>
      </c>
      <c r="M159" s="118">
        <f>F159/G159</f>
        <v>52.948572658155214</v>
      </c>
      <c r="N159" s="118">
        <f>IF(K159&gt;0,F159/K159,"")</f>
        <v>12.932581579500596</v>
      </c>
      <c r="O159" s="81">
        <f>IF(G159&gt;0,K159/G159,"")</f>
        <v>4.094199780041123</v>
      </c>
    </row>
    <row r="160" spans="1:15" ht="14.25" customHeight="1">
      <c r="A160" s="57">
        <v>49</v>
      </c>
      <c r="B160" s="60" t="s">
        <v>339</v>
      </c>
      <c r="C160" s="149" t="str">
        <f>VLOOKUP($A160,'Caractéristiques des enquêtes'!$A$2:$C$210,3,0)</f>
        <v>EMD</v>
      </c>
      <c r="D160" s="151">
        <v>1996</v>
      </c>
      <c r="E160" s="156" t="s">
        <v>538</v>
      </c>
      <c r="F160" s="116">
        <v>16165500.6</v>
      </c>
      <c r="G160" s="116">
        <v>311474</v>
      </c>
      <c r="H160" s="116">
        <v>264068</v>
      </c>
      <c r="I160" s="117">
        <f t="shared" si="18"/>
        <v>47406</v>
      </c>
      <c r="J160" s="94">
        <f t="shared" si="19"/>
        <v>0.1521988994265974</v>
      </c>
      <c r="K160" s="119">
        <v>1098199.769021739</v>
      </c>
      <c r="L160" s="118">
        <f t="shared" si="20"/>
        <v>61.217188754411744</v>
      </c>
      <c r="M160" s="118">
        <f t="shared" si="21"/>
        <v>51.9</v>
      </c>
      <c r="N160" s="118">
        <f t="shared" si="22"/>
        <v>14.72</v>
      </c>
      <c r="O160" s="81">
        <f t="shared" si="23"/>
        <v>3.5258152173913038</v>
      </c>
    </row>
    <row r="161" spans="1:15" ht="14.25" customHeight="1">
      <c r="A161" s="57">
        <v>102</v>
      </c>
      <c r="B161" s="60" t="s">
        <v>342</v>
      </c>
      <c r="C161" s="149" t="str">
        <f>VLOOKUP($A161,'Caractéristiques des enquêtes'!$A$2:$C$210,3,0)</f>
        <v>EMD</v>
      </c>
      <c r="D161" s="151">
        <v>2007</v>
      </c>
      <c r="E161" s="156" t="s">
        <v>538</v>
      </c>
      <c r="F161" s="116">
        <v>28116812</v>
      </c>
      <c r="G161" s="116">
        <v>506876</v>
      </c>
      <c r="H161" s="116">
        <v>447160</v>
      </c>
      <c r="I161" s="117">
        <f t="shared" si="18"/>
        <v>59716</v>
      </c>
      <c r="J161" s="94">
        <f t="shared" si="19"/>
        <v>0.11781185141928203</v>
      </c>
      <c r="K161" s="119">
        <v>1825032</v>
      </c>
      <c r="L161" s="118">
        <f t="shared" si="20"/>
        <v>62.878638518651044</v>
      </c>
      <c r="M161" s="118">
        <f t="shared" si="21"/>
        <v>55.47078970004498</v>
      </c>
      <c r="N161" s="118">
        <f t="shared" si="22"/>
        <v>15.406202192619089</v>
      </c>
      <c r="O161" s="81">
        <f t="shared" si="23"/>
        <v>3.6005492467585762</v>
      </c>
    </row>
    <row r="162" spans="1:15" ht="14.25" customHeight="1">
      <c r="A162" s="57">
        <v>101</v>
      </c>
      <c r="B162" s="60" t="s">
        <v>344</v>
      </c>
      <c r="C162" s="149" t="str">
        <f>VLOOKUP($A162,'Caractéristiques des enquêtes'!$A$2:$C$210,3,0)</f>
        <v>EMD</v>
      </c>
      <c r="D162" s="151">
        <v>2007</v>
      </c>
      <c r="E162" s="156" t="s">
        <v>538</v>
      </c>
      <c r="F162" s="116">
        <v>18763159.900000002</v>
      </c>
      <c r="G162" s="116">
        <v>312199</v>
      </c>
      <c r="H162" s="116">
        <v>276522</v>
      </c>
      <c r="I162" s="117">
        <f t="shared" si="18"/>
        <v>35677</v>
      </c>
      <c r="J162" s="94">
        <f t="shared" si="19"/>
        <v>0.1142764710969606</v>
      </c>
      <c r="K162" s="119">
        <v>1151114.1042944787</v>
      </c>
      <c r="L162" s="118">
        <f t="shared" si="20"/>
        <v>67.8541305935875</v>
      </c>
      <c r="M162" s="118">
        <f t="shared" si="21"/>
        <v>60.10000000000001</v>
      </c>
      <c r="N162" s="118">
        <f t="shared" si="22"/>
        <v>16.3</v>
      </c>
      <c r="O162" s="81">
        <f t="shared" si="23"/>
        <v>3.6871165644171784</v>
      </c>
    </row>
    <row r="163" spans="1:15" ht="14.25" customHeight="1">
      <c r="A163" s="57">
        <v>180</v>
      </c>
      <c r="B163" s="60" t="s">
        <v>522</v>
      </c>
      <c r="C163" s="149" t="str">
        <f>VLOOKUP($A163,'Caractéristiques des enquêtes'!$A$2:$C$210,3,0)</f>
        <v>EMD</v>
      </c>
      <c r="D163" s="150">
        <v>2017</v>
      </c>
      <c r="E163" s="156" t="s">
        <v>538</v>
      </c>
      <c r="F163" s="116">
        <v>14919460</v>
      </c>
      <c r="G163" s="116">
        <v>281335</v>
      </c>
      <c r="H163" s="116">
        <v>242464</v>
      </c>
      <c r="I163" s="117">
        <f aca="true" t="shared" si="24" ref="I163:I169">G163-H163</f>
        <v>38871</v>
      </c>
      <c r="J163" s="94">
        <f aca="true" t="shared" si="25" ref="J163:J169">I163/G163</f>
        <v>0.13816624309097694</v>
      </c>
      <c r="K163" s="119">
        <v>985969</v>
      </c>
      <c r="L163" s="118">
        <f aca="true" t="shared" si="26" ref="L163:L169">F163/H163</f>
        <v>61.53268114029299</v>
      </c>
      <c r="M163" s="118">
        <f aca="true" t="shared" si="27" ref="M163:M169">F163/G163</f>
        <v>53.0309417598237</v>
      </c>
      <c r="N163" s="118">
        <f aca="true" t="shared" si="28" ref="N163:N169">IF(K163&gt;0,F163/K163,"")</f>
        <v>15.131773919869692</v>
      </c>
      <c r="O163" s="81">
        <f t="shared" si="23"/>
        <v>3.504608385021416</v>
      </c>
    </row>
    <row r="164" spans="1:15" ht="14.25" customHeight="1">
      <c r="A164" s="57">
        <v>179</v>
      </c>
      <c r="B164" s="60" t="s">
        <v>342</v>
      </c>
      <c r="C164" s="149" t="str">
        <f>VLOOKUP($A164,'Caractéristiques des enquêtes'!$A$2:$C$210,3,0)</f>
        <v>EMD</v>
      </c>
      <c r="D164" s="150">
        <v>2017</v>
      </c>
      <c r="E164" s="156" t="s">
        <v>538</v>
      </c>
      <c r="F164" s="116">
        <v>15711379</v>
      </c>
      <c r="G164" s="116">
        <v>294729</v>
      </c>
      <c r="H164" s="116">
        <v>254472</v>
      </c>
      <c r="I164" s="117">
        <f t="shared" si="24"/>
        <v>40257</v>
      </c>
      <c r="J164" s="94">
        <f t="shared" si="25"/>
        <v>0.13658988426656352</v>
      </c>
      <c r="K164" s="119">
        <v>1031505</v>
      </c>
      <c r="L164" s="118">
        <f t="shared" si="26"/>
        <v>61.74109135779182</v>
      </c>
      <c r="M164" s="118">
        <f t="shared" si="27"/>
        <v>53.30788283473971</v>
      </c>
      <c r="N164" s="118">
        <f t="shared" si="28"/>
        <v>15.231510268975914</v>
      </c>
      <c r="O164" s="81">
        <f t="shared" si="23"/>
        <v>3.4998422279449937</v>
      </c>
    </row>
    <row r="165" spans="1:15" ht="14.25" customHeight="1">
      <c r="A165" s="57">
        <v>178</v>
      </c>
      <c r="B165" s="60" t="s">
        <v>521</v>
      </c>
      <c r="C165" s="149" t="str">
        <f>VLOOKUP($A165,'Caractéristiques des enquêtes'!$A$2:$C$210,3,0)</f>
        <v>EMD</v>
      </c>
      <c r="D165" s="150">
        <v>2017</v>
      </c>
      <c r="E165" s="156" t="s">
        <v>538</v>
      </c>
      <c r="F165" s="116">
        <v>29663531</v>
      </c>
      <c r="G165" s="116">
        <v>523842</v>
      </c>
      <c r="H165" s="116">
        <v>453500</v>
      </c>
      <c r="I165" s="117">
        <f t="shared" si="24"/>
        <v>70342</v>
      </c>
      <c r="J165" s="94">
        <f t="shared" si="25"/>
        <v>0.1342809473085396</v>
      </c>
      <c r="K165" s="119">
        <v>1824293</v>
      </c>
      <c r="L165" s="118">
        <f t="shared" si="26"/>
        <v>65.41021168687982</v>
      </c>
      <c r="M165" s="118">
        <f t="shared" si="27"/>
        <v>56.62686649791349</v>
      </c>
      <c r="N165" s="118">
        <f t="shared" si="28"/>
        <v>16.260288780365872</v>
      </c>
      <c r="O165" s="81">
        <f t="shared" si="23"/>
        <v>3.482525265251736</v>
      </c>
    </row>
    <row r="166" spans="1:15" ht="14.25" customHeight="1">
      <c r="A166" s="57">
        <v>177</v>
      </c>
      <c r="B166" s="60" t="s">
        <v>518</v>
      </c>
      <c r="C166" s="149" t="str">
        <f>VLOOKUP($A166,'Caractéristiques des enquêtes'!$A$2:$C$210,3,0)</f>
        <v>EMD</v>
      </c>
      <c r="D166" s="150">
        <v>2017</v>
      </c>
      <c r="E166" s="156" t="s">
        <v>538</v>
      </c>
      <c r="F166" s="116">
        <v>31840205</v>
      </c>
      <c r="G166" s="116">
        <v>560522</v>
      </c>
      <c r="H166" s="116">
        <v>485159</v>
      </c>
      <c r="I166" s="117">
        <f t="shared" si="24"/>
        <v>75363</v>
      </c>
      <c r="J166" s="94">
        <f t="shared" si="25"/>
        <v>0.13445145774831319</v>
      </c>
      <c r="K166" s="119">
        <v>1950718</v>
      </c>
      <c r="L166" s="118">
        <f t="shared" si="26"/>
        <v>65.62839192924382</v>
      </c>
      <c r="M166" s="118">
        <f t="shared" si="27"/>
        <v>56.80455896467935</v>
      </c>
      <c r="N166" s="118">
        <f t="shared" si="28"/>
        <v>16.322300301735055</v>
      </c>
      <c r="O166" s="81">
        <f t="shared" si="23"/>
        <v>3.4801809741633694</v>
      </c>
    </row>
    <row r="167" spans="1:15" ht="14.25" customHeight="1">
      <c r="A167" s="57">
        <v>168</v>
      </c>
      <c r="B167" s="60" t="s">
        <v>494</v>
      </c>
      <c r="C167" s="149" t="str">
        <f>VLOOKUP($A167,'Caractéristiques des enquêtes'!$A$2:$C$210,3,0)</f>
        <v>EDGT</v>
      </c>
      <c r="D167" s="150">
        <v>2016</v>
      </c>
      <c r="E167" s="156" t="s">
        <v>538</v>
      </c>
      <c r="F167" s="116">
        <v>34443160</v>
      </c>
      <c r="G167" s="116">
        <v>567050</v>
      </c>
      <c r="H167" s="116">
        <v>470669</v>
      </c>
      <c r="I167" s="117">
        <f t="shared" si="24"/>
        <v>96381</v>
      </c>
      <c r="J167" s="94">
        <f t="shared" si="25"/>
        <v>0.1699691385239397</v>
      </c>
      <c r="K167" s="119">
        <v>1816958</v>
      </c>
      <c r="L167" s="118">
        <f t="shared" si="26"/>
        <v>73.17915562741544</v>
      </c>
      <c r="M167" s="118">
        <f t="shared" si="27"/>
        <v>60.74095758751433</v>
      </c>
      <c r="N167" s="118">
        <f t="shared" si="28"/>
        <v>18.956497618547044</v>
      </c>
      <c r="O167" s="81">
        <f>IF(G167&gt;0,K167/G167,"")</f>
        <v>3.2042289039767216</v>
      </c>
    </row>
    <row r="168" spans="1:15" ht="14.25" customHeight="1">
      <c r="A168" s="57">
        <v>169</v>
      </c>
      <c r="B168" s="60" t="s">
        <v>495</v>
      </c>
      <c r="C168" s="149" t="str">
        <f>VLOOKUP($A168,'Caractéristiques des enquêtes'!$A$2:$C$210,3,0)</f>
        <v>EDGT</v>
      </c>
      <c r="D168" s="150">
        <v>2016</v>
      </c>
      <c r="E168" s="156" t="s">
        <v>538</v>
      </c>
      <c r="F168" s="116">
        <v>10023939</v>
      </c>
      <c r="G168" s="116">
        <v>140583</v>
      </c>
      <c r="H168" s="116">
        <v>123026</v>
      </c>
      <c r="I168" s="117">
        <f t="shared" si="24"/>
        <v>17557</v>
      </c>
      <c r="J168" s="94">
        <f t="shared" si="25"/>
        <v>0.12488707738489006</v>
      </c>
      <c r="K168" s="119">
        <v>479338</v>
      </c>
      <c r="L168" s="118">
        <f t="shared" si="26"/>
        <v>81.47821598686457</v>
      </c>
      <c r="M168" s="118">
        <f t="shared" si="27"/>
        <v>71.30263972173023</v>
      </c>
      <c r="N168" s="118">
        <f t="shared" si="28"/>
        <v>20.912047448773098</v>
      </c>
      <c r="O168" s="81">
        <f>IF(G168&gt;0,K168/G168,"")</f>
        <v>3.4096441248230582</v>
      </c>
    </row>
    <row r="169" spans="1:15" ht="14.25" customHeight="1">
      <c r="A169" s="57">
        <v>170</v>
      </c>
      <c r="B169" s="60" t="s">
        <v>496</v>
      </c>
      <c r="C169" s="149" t="str">
        <f>VLOOKUP($A169,'Caractéristiques des enquêtes'!$A$2:$C$210,3,0)</f>
        <v>EDGT</v>
      </c>
      <c r="D169" s="150">
        <v>2016</v>
      </c>
      <c r="E169" s="156" t="s">
        <v>538</v>
      </c>
      <c r="F169" s="116">
        <v>44467099</v>
      </c>
      <c r="G169" s="116">
        <v>707633</v>
      </c>
      <c r="H169" s="116">
        <v>593695</v>
      </c>
      <c r="I169" s="117">
        <f t="shared" si="24"/>
        <v>113938</v>
      </c>
      <c r="J169" s="94">
        <f t="shared" si="25"/>
        <v>0.1610128414022523</v>
      </c>
      <c r="K169" s="119">
        <v>2296297</v>
      </c>
      <c r="L169" s="118">
        <f t="shared" si="26"/>
        <v>74.89889421335872</v>
      </c>
      <c r="M169" s="118">
        <f t="shared" si="27"/>
        <v>62.839210438179116</v>
      </c>
      <c r="N169" s="118">
        <f t="shared" si="28"/>
        <v>19.36469846888273</v>
      </c>
      <c r="O169" s="81">
        <f>IF(G169&gt;0,K169/G169,"")</f>
        <v>3.2450394484146443</v>
      </c>
    </row>
    <row r="170" spans="1:15" ht="14.25" customHeight="1">
      <c r="A170" s="57">
        <v>46</v>
      </c>
      <c r="B170" s="60" t="s">
        <v>346</v>
      </c>
      <c r="C170" s="149" t="str">
        <f>VLOOKUP($A170,'Caractéristiques des enquêtes'!$A$2:$C$210,3,0)</f>
        <v>EMD</v>
      </c>
      <c r="D170" s="151">
        <v>1992</v>
      </c>
      <c r="E170" s="156" t="s">
        <v>538</v>
      </c>
      <c r="F170" s="116">
        <v>18404837.439999998</v>
      </c>
      <c r="G170" s="116">
        <v>366280</v>
      </c>
      <c r="H170" s="116">
        <v>308445</v>
      </c>
      <c r="I170" s="117">
        <f t="shared" si="18"/>
        <v>57835</v>
      </c>
      <c r="J170" s="94">
        <f t="shared" si="19"/>
        <v>0.15789832914710059</v>
      </c>
      <c r="K170" s="116">
        <v>1308553</v>
      </c>
      <c r="L170" s="118">
        <f t="shared" si="20"/>
        <v>59.6697545429493</v>
      </c>
      <c r="M170" s="118">
        <f t="shared" si="21"/>
        <v>50.24799999999999</v>
      </c>
      <c r="N170" s="118">
        <f t="shared" si="22"/>
        <v>14.065030182193611</v>
      </c>
      <c r="O170" s="81">
        <f t="shared" si="23"/>
        <v>3.572548323686797</v>
      </c>
    </row>
    <row r="171" spans="1:15" ht="14.25" customHeight="1">
      <c r="A171" s="57">
        <v>70</v>
      </c>
      <c r="B171" s="60" t="s">
        <v>349</v>
      </c>
      <c r="C171" s="149" t="str">
        <f>VLOOKUP($A171,'Caractéristiques des enquêtes'!$A$2:$C$210,3,0)</f>
        <v>EMD</v>
      </c>
      <c r="D171" s="151">
        <v>2001</v>
      </c>
      <c r="E171" s="156" t="s">
        <v>538</v>
      </c>
      <c r="F171" s="116">
        <v>24239582.4</v>
      </c>
      <c r="G171" s="116">
        <v>439840</v>
      </c>
      <c r="H171" s="116">
        <v>389613</v>
      </c>
      <c r="I171" s="117">
        <f t="shared" si="18"/>
        <v>50227</v>
      </c>
      <c r="J171" s="94">
        <f t="shared" si="19"/>
        <v>0.11419379774463441</v>
      </c>
      <c r="K171" s="119">
        <v>1637809.6216216215</v>
      </c>
      <c r="L171" s="118">
        <f t="shared" si="20"/>
        <v>62.214511322774136</v>
      </c>
      <c r="M171" s="118">
        <f t="shared" si="21"/>
        <v>55.11</v>
      </c>
      <c r="N171" s="118">
        <f t="shared" si="22"/>
        <v>14.8</v>
      </c>
      <c r="O171" s="81">
        <f t="shared" si="23"/>
        <v>3.7236486486486484</v>
      </c>
    </row>
    <row r="172" spans="1:15" ht="14.25" customHeight="1">
      <c r="A172" s="57">
        <v>121</v>
      </c>
      <c r="B172" s="60" t="s">
        <v>349</v>
      </c>
      <c r="C172" s="149" t="str">
        <f>VLOOKUP($A172,'Caractéristiques des enquêtes'!$A$2:$C$210,3,0)</f>
        <v>EMD</v>
      </c>
      <c r="D172" s="151">
        <v>2010</v>
      </c>
      <c r="E172" s="156" t="s">
        <v>538</v>
      </c>
      <c r="F172" s="116">
        <v>23004172</v>
      </c>
      <c r="G172" s="116">
        <v>458865</v>
      </c>
      <c r="H172" s="116">
        <v>383885</v>
      </c>
      <c r="I172" s="117">
        <f t="shared" si="18"/>
        <v>74980</v>
      </c>
      <c r="J172" s="94">
        <f t="shared" si="19"/>
        <v>0.16340317958440936</v>
      </c>
      <c r="K172" s="116">
        <v>1656462</v>
      </c>
      <c r="L172" s="118">
        <f t="shared" si="20"/>
        <v>59.924644099144274</v>
      </c>
      <c r="M172" s="118">
        <f t="shared" si="21"/>
        <v>50.13276671787999</v>
      </c>
      <c r="N172" s="118">
        <f t="shared" si="22"/>
        <v>13.887533791901053</v>
      </c>
      <c r="O172" s="81">
        <f t="shared" si="23"/>
        <v>3.6099114118531594</v>
      </c>
    </row>
    <row r="173" spans="1:15" ht="14.25" customHeight="1">
      <c r="A173" s="57">
        <v>203</v>
      </c>
      <c r="B173" s="191" t="s">
        <v>349</v>
      </c>
      <c r="C173" s="163" t="s">
        <v>583</v>
      </c>
      <c r="D173" s="176">
        <v>2021</v>
      </c>
      <c r="E173" s="190" t="s">
        <v>538</v>
      </c>
      <c r="F173" s="116">
        <v>30244618</v>
      </c>
      <c r="G173" s="116">
        <v>568619</v>
      </c>
      <c r="H173" s="116">
        <v>484599</v>
      </c>
      <c r="I173" s="117">
        <f>G173-H173</f>
        <v>84020</v>
      </c>
      <c r="J173" s="94">
        <f>I173/G173</f>
        <v>0.14776150638652596</v>
      </c>
      <c r="K173" s="116">
        <v>1901973</v>
      </c>
      <c r="L173" s="118">
        <f>F173/H173</f>
        <v>62.41163931415459</v>
      </c>
      <c r="M173" s="118">
        <f>F173/G173</f>
        <v>53.18960147304258</v>
      </c>
      <c r="N173" s="118">
        <f>IF(K173&gt;0,F173/K173,"")</f>
        <v>15.90170733233332</v>
      </c>
      <c r="O173" s="81">
        <f>IF(G173&gt;0,K173/G173,"")</f>
        <v>3.344898781081884</v>
      </c>
    </row>
    <row r="174" spans="1:15" ht="14.25" customHeight="1">
      <c r="A174" s="57">
        <v>50</v>
      </c>
      <c r="B174" s="60" t="s">
        <v>353</v>
      </c>
      <c r="C174" s="149" t="str">
        <f>VLOOKUP($A174,'Caractéristiques des enquêtes'!$A$2:$C$210,3,0)</f>
        <v>EMD</v>
      </c>
      <c r="D174" s="151">
        <v>1996</v>
      </c>
      <c r="E174" s="156" t="s">
        <v>538</v>
      </c>
      <c r="F174" s="116">
        <v>7230717.6</v>
      </c>
      <c r="G174" s="116">
        <v>162854</v>
      </c>
      <c r="H174" s="116">
        <v>138222</v>
      </c>
      <c r="I174" s="117">
        <f t="shared" si="18"/>
        <v>24632</v>
      </c>
      <c r="J174" s="94">
        <f t="shared" si="19"/>
        <v>0.151252041706068</v>
      </c>
      <c r="K174" s="119">
        <v>602559.8</v>
      </c>
      <c r="L174" s="118">
        <f t="shared" si="20"/>
        <v>52.31234969831141</v>
      </c>
      <c r="M174" s="118">
        <f t="shared" si="21"/>
        <v>44.4</v>
      </c>
      <c r="N174" s="118">
        <f t="shared" si="22"/>
        <v>11.999999999999998</v>
      </c>
      <c r="O174" s="81">
        <f t="shared" si="23"/>
        <v>3.7</v>
      </c>
    </row>
    <row r="175" spans="1:15" ht="14.25" customHeight="1">
      <c r="A175" s="57">
        <v>166</v>
      </c>
      <c r="B175" s="60" t="s">
        <v>491</v>
      </c>
      <c r="C175" s="149" t="str">
        <f>VLOOKUP($A175,'Caractéristiques des enquêtes'!$A$2:$C$210,3,0)</f>
        <v>EDGT</v>
      </c>
      <c r="D175" s="150">
        <v>2015</v>
      </c>
      <c r="E175" s="156" t="s">
        <v>538</v>
      </c>
      <c r="F175" s="116">
        <v>8351388</v>
      </c>
      <c r="G175" s="116">
        <v>179261</v>
      </c>
      <c r="H175" s="116">
        <v>156144</v>
      </c>
      <c r="I175" s="117">
        <f>G175-H175</f>
        <v>23117</v>
      </c>
      <c r="J175" s="94">
        <f>I175/G175</f>
        <v>0.12895721880386699</v>
      </c>
      <c r="K175" s="119">
        <v>666781</v>
      </c>
      <c r="L175" s="118">
        <f>F175/H175</f>
        <v>53.485167537657546</v>
      </c>
      <c r="M175" s="118">
        <f>F175/G175</f>
        <v>46.58786908474236</v>
      </c>
      <c r="N175" s="118">
        <f>IF(K175&gt;0,F175/K175,"")</f>
        <v>12.524933973823488</v>
      </c>
      <c r="O175" s="81">
        <f>IF(G175&gt;0,K175/G175,"")</f>
        <v>3.719609954200858</v>
      </c>
    </row>
    <row r="176" spans="1:15" ht="14.25" customHeight="1">
      <c r="A176" s="57">
        <v>122</v>
      </c>
      <c r="B176" s="60" t="s">
        <v>356</v>
      </c>
      <c r="C176" s="149" t="str">
        <f>VLOOKUP($A176,'Caractéristiques des enquêtes'!$A$2:$C$210,3,0)</f>
        <v>EDGT</v>
      </c>
      <c r="D176" s="151">
        <v>2010</v>
      </c>
      <c r="E176" s="156" t="s">
        <v>538</v>
      </c>
      <c r="F176" s="116">
        <v>10127960</v>
      </c>
      <c r="G176" s="116">
        <v>147606</v>
      </c>
      <c r="H176" s="116">
        <v>123520</v>
      </c>
      <c r="I176" s="117">
        <f t="shared" si="18"/>
        <v>24086</v>
      </c>
      <c r="J176" s="94">
        <f t="shared" si="19"/>
        <v>0.16317764860507025</v>
      </c>
      <c r="K176" s="116">
        <v>474297</v>
      </c>
      <c r="L176" s="118">
        <f t="shared" si="20"/>
        <v>81.99449481865285</v>
      </c>
      <c r="M176" s="118">
        <f t="shared" si="21"/>
        <v>68.61482595558446</v>
      </c>
      <c r="N176" s="118">
        <f t="shared" si="22"/>
        <v>21.353624416768398</v>
      </c>
      <c r="O176" s="81">
        <f t="shared" si="23"/>
        <v>3.2132636884679484</v>
      </c>
    </row>
    <row r="177" spans="1:15" ht="14.25" customHeight="1">
      <c r="A177" s="57">
        <v>27</v>
      </c>
      <c r="B177" s="60" t="s">
        <v>358</v>
      </c>
      <c r="C177" s="149" t="str">
        <f>VLOOKUP($A177,'Caractéristiques des enquêtes'!$A$2:$C$210,3,0)</f>
        <v>EMD</v>
      </c>
      <c r="D177" s="151">
        <v>1988</v>
      </c>
      <c r="E177" s="156" t="s">
        <v>538</v>
      </c>
      <c r="F177" s="116">
        <v>16656739.332</v>
      </c>
      <c r="G177" s="116">
        <v>318308</v>
      </c>
      <c r="H177" s="116">
        <v>270554</v>
      </c>
      <c r="I177" s="117">
        <f t="shared" si="18"/>
        <v>47754</v>
      </c>
      <c r="J177" s="94">
        <f t="shared" si="19"/>
        <v>0.15002450456790278</v>
      </c>
      <c r="K177" s="116">
        <v>1247796</v>
      </c>
      <c r="L177" s="118">
        <f t="shared" si="20"/>
        <v>61.56530427197528</v>
      </c>
      <c r="M177" s="118">
        <f t="shared" si="21"/>
        <v>52.329</v>
      </c>
      <c r="N177" s="118">
        <f t="shared" si="22"/>
        <v>13.348928295971458</v>
      </c>
      <c r="O177" s="81">
        <f t="shared" si="23"/>
        <v>3.920089975746761</v>
      </c>
    </row>
    <row r="178" spans="1:15" ht="14.25" customHeight="1">
      <c r="A178" s="57">
        <v>58</v>
      </c>
      <c r="B178" s="60" t="s">
        <v>361</v>
      </c>
      <c r="C178" s="149" t="str">
        <f>VLOOKUP($A178,'Caractéristiques des enquêtes'!$A$2:$C$210,3,0)</f>
        <v>EMD</v>
      </c>
      <c r="D178" s="151">
        <v>1997</v>
      </c>
      <c r="E178" s="156" t="s">
        <v>538</v>
      </c>
      <c r="F178" s="116">
        <v>26278974</v>
      </c>
      <c r="G178" s="116">
        <v>418455</v>
      </c>
      <c r="H178" s="116">
        <v>373684</v>
      </c>
      <c r="I178" s="117">
        <f t="shared" si="18"/>
        <v>44771</v>
      </c>
      <c r="J178" s="94">
        <f t="shared" si="19"/>
        <v>0.1069911937962266</v>
      </c>
      <c r="K178" s="119">
        <v>1850631.971830986</v>
      </c>
      <c r="L178" s="118">
        <f t="shared" si="20"/>
        <v>70.32405454876313</v>
      </c>
      <c r="M178" s="118">
        <f t="shared" si="21"/>
        <v>62.8</v>
      </c>
      <c r="N178" s="118">
        <f t="shared" si="22"/>
        <v>14.2</v>
      </c>
      <c r="O178" s="81">
        <f t="shared" si="23"/>
        <v>4.422535211267606</v>
      </c>
    </row>
    <row r="179" spans="1:15" ht="14.25" customHeight="1">
      <c r="A179" s="57">
        <v>59</v>
      </c>
      <c r="B179" s="60" t="s">
        <v>363</v>
      </c>
      <c r="C179" s="149" t="str">
        <f>VLOOKUP($A179,'Caractéristiques des enquêtes'!$A$2:$C$210,3,0)</f>
        <v>EMD</v>
      </c>
      <c r="D179" s="151">
        <v>1997</v>
      </c>
      <c r="E179" s="156" t="s">
        <v>538</v>
      </c>
      <c r="F179" s="116">
        <v>32509617</v>
      </c>
      <c r="G179" s="116">
        <v>478730</v>
      </c>
      <c r="H179" s="116">
        <v>428105</v>
      </c>
      <c r="I179" s="117">
        <f t="shared" si="18"/>
        <v>50625</v>
      </c>
      <c r="J179" s="94">
        <f t="shared" si="19"/>
        <v>0.10574854302007394</v>
      </c>
      <c r="K179" s="116">
        <v>2116612</v>
      </c>
      <c r="L179" s="118">
        <f t="shared" si="20"/>
        <v>75.938419313019</v>
      </c>
      <c r="M179" s="118">
        <f t="shared" si="21"/>
        <v>67.9080421114198</v>
      </c>
      <c r="N179" s="118">
        <f t="shared" si="22"/>
        <v>15.359270853609448</v>
      </c>
      <c r="O179" s="81">
        <f t="shared" si="23"/>
        <v>4.421306373112193</v>
      </c>
    </row>
    <row r="180" spans="1:15" ht="14.25" customHeight="1">
      <c r="A180" s="57">
        <v>114</v>
      </c>
      <c r="B180" s="60" t="s">
        <v>365</v>
      </c>
      <c r="C180" s="149" t="str">
        <f>VLOOKUP($A180,'Caractéristiques des enquêtes'!$A$2:$C$210,3,0)</f>
        <v>EMD</v>
      </c>
      <c r="D180" s="151">
        <v>2009</v>
      </c>
      <c r="E180" s="156" t="s">
        <v>538</v>
      </c>
      <c r="F180" s="116">
        <v>20916155</v>
      </c>
      <c r="G180" s="116">
        <v>352834</v>
      </c>
      <c r="H180" s="116">
        <v>310303</v>
      </c>
      <c r="I180" s="117">
        <f t="shared" si="18"/>
        <v>42531</v>
      </c>
      <c r="J180" s="94">
        <f t="shared" si="19"/>
        <v>0.12054110431534376</v>
      </c>
      <c r="K180" s="116">
        <v>1297312</v>
      </c>
      <c r="L180" s="118">
        <f t="shared" si="20"/>
        <v>67.40558421929533</v>
      </c>
      <c r="M180" s="118">
        <f t="shared" si="21"/>
        <v>59.280440660480565</v>
      </c>
      <c r="N180" s="118">
        <f t="shared" si="22"/>
        <v>16.122686755383437</v>
      </c>
      <c r="O180" s="81">
        <f t="shared" si="23"/>
        <v>3.676833865217071</v>
      </c>
    </row>
    <row r="181" spans="1:15" ht="14.25" customHeight="1">
      <c r="A181" s="57">
        <v>115</v>
      </c>
      <c r="B181" s="60" t="s">
        <v>368</v>
      </c>
      <c r="C181" s="149" t="str">
        <f>VLOOKUP($A181,'Caractéristiques des enquêtes'!$A$2:$C$210,3,0)</f>
        <v>EMD</v>
      </c>
      <c r="D181" s="151">
        <v>2009</v>
      </c>
      <c r="E181" s="156" t="s">
        <v>538</v>
      </c>
      <c r="F181" s="116">
        <v>47787356</v>
      </c>
      <c r="G181" s="116">
        <v>828727</v>
      </c>
      <c r="H181" s="116">
        <v>713089</v>
      </c>
      <c r="I181" s="117">
        <f t="shared" si="18"/>
        <v>115638</v>
      </c>
      <c r="J181" s="94">
        <f t="shared" si="19"/>
        <v>0.13953690419160955</v>
      </c>
      <c r="K181" s="116">
        <v>3094440</v>
      </c>
      <c r="L181" s="118">
        <f t="shared" si="20"/>
        <v>67.01457461831552</v>
      </c>
      <c r="M181" s="118">
        <f t="shared" si="21"/>
        <v>57.66356834035816</v>
      </c>
      <c r="N181" s="118">
        <f t="shared" si="22"/>
        <v>15.442973849872676</v>
      </c>
      <c r="O181" s="81">
        <f t="shared" si="23"/>
        <v>3.733967880858232</v>
      </c>
    </row>
    <row r="182" spans="1:15" ht="14.25" customHeight="1">
      <c r="A182" s="57">
        <v>22</v>
      </c>
      <c r="B182" s="60" t="s">
        <v>370</v>
      </c>
      <c r="C182" s="149" t="str">
        <f>VLOOKUP($A182,'Caractéristiques des enquêtes'!$A$2:$C$210,3,0)</f>
        <v>EMD</v>
      </c>
      <c r="D182" s="151">
        <v>1986</v>
      </c>
      <c r="E182" s="156" t="s">
        <v>538</v>
      </c>
      <c r="F182" s="116">
        <v>10944928.557</v>
      </c>
      <c r="G182" s="116">
        <v>239973</v>
      </c>
      <c r="H182" s="116">
        <v>197243</v>
      </c>
      <c r="I182" s="117">
        <f t="shared" si="18"/>
        <v>42730</v>
      </c>
      <c r="J182" s="94">
        <f t="shared" si="19"/>
        <v>0.17806169860776003</v>
      </c>
      <c r="K182" s="116">
        <v>690860</v>
      </c>
      <c r="L182" s="118">
        <f t="shared" si="20"/>
        <v>55.48956645863225</v>
      </c>
      <c r="M182" s="118">
        <f t="shared" si="21"/>
        <v>45.609</v>
      </c>
      <c r="N182" s="118">
        <f t="shared" si="22"/>
        <v>15.842469613235677</v>
      </c>
      <c r="O182" s="81">
        <f t="shared" si="23"/>
        <v>2.8789072103945026</v>
      </c>
    </row>
    <row r="183" spans="1:15" ht="14.25" customHeight="1">
      <c r="A183" s="57">
        <v>64</v>
      </c>
      <c r="B183" s="60" t="s">
        <v>373</v>
      </c>
      <c r="C183" s="149" t="str">
        <f>VLOOKUP($A183,'Caractéristiques des enquêtes'!$A$2:$C$210,3,0)</f>
        <v>EMD</v>
      </c>
      <c r="D183" s="151">
        <v>1998</v>
      </c>
      <c r="E183" s="156" t="s">
        <v>538</v>
      </c>
      <c r="F183" s="116">
        <v>16091143.2</v>
      </c>
      <c r="G183" s="116">
        <v>293634</v>
      </c>
      <c r="H183" s="116">
        <v>246294</v>
      </c>
      <c r="I183" s="117">
        <f t="shared" si="18"/>
        <v>47340</v>
      </c>
      <c r="J183" s="94">
        <f t="shared" si="19"/>
        <v>0.16122111199656716</v>
      </c>
      <c r="K183" s="116">
        <v>1063446</v>
      </c>
      <c r="L183" s="118">
        <f t="shared" si="20"/>
        <v>65.333070233136</v>
      </c>
      <c r="M183" s="118">
        <f t="shared" si="21"/>
        <v>54.8</v>
      </c>
      <c r="N183" s="118">
        <f t="shared" si="22"/>
        <v>15.131133315654955</v>
      </c>
      <c r="O183" s="81">
        <f t="shared" si="23"/>
        <v>3.6216718772349252</v>
      </c>
    </row>
    <row r="184" spans="1:15" ht="14.25" customHeight="1">
      <c r="A184" s="57">
        <v>104</v>
      </c>
      <c r="B184" s="60" t="s">
        <v>375</v>
      </c>
      <c r="C184" s="149" t="str">
        <f>VLOOKUP($A184,'Caractéristiques des enquêtes'!$A$2:$C$210,3,0)</f>
        <v>EMD</v>
      </c>
      <c r="D184" s="151">
        <v>2008</v>
      </c>
      <c r="E184" s="156" t="s">
        <v>538</v>
      </c>
      <c r="F184" s="116">
        <v>13281869</v>
      </c>
      <c r="G184" s="116">
        <v>263795</v>
      </c>
      <c r="H184" s="116">
        <v>217288</v>
      </c>
      <c r="I184" s="117">
        <f t="shared" si="18"/>
        <v>46507</v>
      </c>
      <c r="J184" s="94">
        <f t="shared" si="19"/>
        <v>0.1762997782368885</v>
      </c>
      <c r="K184" s="116">
        <v>894444</v>
      </c>
      <c r="L184" s="118">
        <f t="shared" si="20"/>
        <v>61.125644306174294</v>
      </c>
      <c r="M184" s="118">
        <f t="shared" si="21"/>
        <v>50.34920677040884</v>
      </c>
      <c r="N184" s="118">
        <f t="shared" si="22"/>
        <v>14.849301912696603</v>
      </c>
      <c r="O184" s="81">
        <f t="shared" si="23"/>
        <v>3.3906783676718666</v>
      </c>
    </row>
    <row r="185" spans="1:15" ht="14.25" customHeight="1">
      <c r="A185" s="57">
        <v>103</v>
      </c>
      <c r="B185" s="60" t="s">
        <v>377</v>
      </c>
      <c r="C185" s="149" t="str">
        <f>VLOOKUP($A185,'Caractéristiques des enquêtes'!$A$2:$C$210,3,0)</f>
        <v>EMD</v>
      </c>
      <c r="D185" s="151">
        <v>2008</v>
      </c>
      <c r="E185" s="156" t="s">
        <v>538</v>
      </c>
      <c r="F185" s="116">
        <v>24584223</v>
      </c>
      <c r="G185" s="116">
        <v>454215</v>
      </c>
      <c r="H185" s="116">
        <v>382687</v>
      </c>
      <c r="I185" s="117">
        <f t="shared" si="18"/>
        <v>71528</v>
      </c>
      <c r="J185" s="94">
        <f t="shared" si="19"/>
        <v>0.15747608511387778</v>
      </c>
      <c r="K185" s="116">
        <v>1612327</v>
      </c>
      <c r="L185" s="118">
        <f t="shared" si="20"/>
        <v>64.24107168521533</v>
      </c>
      <c r="M185" s="118">
        <f t="shared" si="21"/>
        <v>54.12463921270764</v>
      </c>
      <c r="N185" s="118">
        <f t="shared" si="22"/>
        <v>15.247665641026913</v>
      </c>
      <c r="O185" s="81">
        <f t="shared" si="23"/>
        <v>3.549700031923208</v>
      </c>
    </row>
    <row r="186" spans="1:15" ht="14.25" customHeight="1">
      <c r="A186" s="57">
        <v>206</v>
      </c>
      <c r="B186" s="195" t="s">
        <v>377</v>
      </c>
      <c r="C186" s="196" t="s">
        <v>542</v>
      </c>
      <c r="D186" s="197">
        <v>2022</v>
      </c>
      <c r="E186" s="201" t="s">
        <v>538</v>
      </c>
      <c r="F186" s="116">
        <v>23756936</v>
      </c>
      <c r="G186" s="116">
        <v>463232</v>
      </c>
      <c r="H186" s="116">
        <v>384961</v>
      </c>
      <c r="I186" s="117">
        <f>G186-H186</f>
        <v>78271</v>
      </c>
      <c r="J186" s="94">
        <f>I186/G186</f>
        <v>0.16896716979828683</v>
      </c>
      <c r="K186" s="116">
        <v>1369441</v>
      </c>
      <c r="L186" s="118">
        <f>F186/H186</f>
        <v>61.71257867680103</v>
      </c>
      <c r="M186" s="118">
        <f>F186/G186</f>
        <v>51.28517891682785</v>
      </c>
      <c r="N186" s="118">
        <f>IF(K186&gt;0,F186/K186,"")</f>
        <v>17.347907649909708</v>
      </c>
      <c r="O186" s="81">
        <f>IF(G186&gt;0,K186/G186,"")</f>
        <v>2.956274609698812</v>
      </c>
    </row>
    <row r="187" spans="1:15" ht="14.25" customHeight="1">
      <c r="A187" s="57">
        <v>10</v>
      </c>
      <c r="B187" s="60" t="s">
        <v>379</v>
      </c>
      <c r="C187" s="149" t="str">
        <f>VLOOKUP($A187,'Caractéristiques des enquêtes'!$A$2:$C$210,3,0)</f>
        <v>EMD</v>
      </c>
      <c r="D187" s="151">
        <v>1978</v>
      </c>
      <c r="E187" s="156" t="s">
        <v>538</v>
      </c>
      <c r="F187" s="116">
        <v>27666419.327</v>
      </c>
      <c r="G187" s="116">
        <v>495113</v>
      </c>
      <c r="H187" s="116">
        <v>415561</v>
      </c>
      <c r="I187" s="117">
        <f t="shared" si="18"/>
        <v>79552</v>
      </c>
      <c r="J187" s="94">
        <f t="shared" si="19"/>
        <v>0.16067443189736486</v>
      </c>
      <c r="K187" s="116">
        <v>1584271</v>
      </c>
      <c r="L187" s="118">
        <f t="shared" si="20"/>
        <v>66.57607265118719</v>
      </c>
      <c r="M187" s="118">
        <f t="shared" si="21"/>
        <v>55.879</v>
      </c>
      <c r="N187" s="118">
        <f t="shared" si="22"/>
        <v>17.463186113360656</v>
      </c>
      <c r="O187" s="81">
        <f t="shared" si="23"/>
        <v>3.1998170114701088</v>
      </c>
    </row>
    <row r="188" spans="1:15" ht="14.25" customHeight="1">
      <c r="A188" s="57">
        <v>34</v>
      </c>
      <c r="B188" s="60" t="s">
        <v>382</v>
      </c>
      <c r="C188" s="149" t="str">
        <f>VLOOKUP($A188,'Caractéristiques des enquêtes'!$A$2:$C$210,3,0)</f>
        <v>EMD</v>
      </c>
      <c r="D188" s="151">
        <v>1990</v>
      </c>
      <c r="E188" s="156" t="s">
        <v>538</v>
      </c>
      <c r="F188" s="116">
        <v>29875161.373999998</v>
      </c>
      <c r="G188" s="116">
        <v>603563</v>
      </c>
      <c r="H188" s="116">
        <v>489176</v>
      </c>
      <c r="I188" s="117">
        <f t="shared" si="18"/>
        <v>114387</v>
      </c>
      <c r="J188" s="94">
        <f t="shared" si="19"/>
        <v>0.18951956962239236</v>
      </c>
      <c r="K188" s="116">
        <v>1829652</v>
      </c>
      <c r="L188" s="118">
        <f t="shared" si="20"/>
        <v>61.07241846288452</v>
      </c>
      <c r="M188" s="118">
        <f t="shared" si="21"/>
        <v>49.498</v>
      </c>
      <c r="N188" s="118">
        <f t="shared" si="22"/>
        <v>16.32832985398316</v>
      </c>
      <c r="O188" s="81">
        <f t="shared" si="23"/>
        <v>3.03141842690821</v>
      </c>
    </row>
    <row r="189" spans="1:15" ht="14.25" customHeight="1">
      <c r="A189" s="57">
        <v>51</v>
      </c>
      <c r="B189" s="60" t="s">
        <v>382</v>
      </c>
      <c r="C189" s="149" t="str">
        <f>VLOOKUP($A189,'Caractéristiques des enquêtes'!$A$2:$C$210,3,0)</f>
        <v>EMD</v>
      </c>
      <c r="D189" s="151">
        <v>1996</v>
      </c>
      <c r="E189" s="156" t="s">
        <v>538</v>
      </c>
      <c r="F189" s="116">
        <v>35616156.699999996</v>
      </c>
      <c r="G189" s="116">
        <v>625943</v>
      </c>
      <c r="H189" s="116">
        <v>543111</v>
      </c>
      <c r="I189" s="117">
        <f t="shared" si="18"/>
        <v>82832</v>
      </c>
      <c r="J189" s="94">
        <f t="shared" si="19"/>
        <v>0.13233153817520127</v>
      </c>
      <c r="K189" s="119">
        <v>2283086.9679487175</v>
      </c>
      <c r="L189" s="118">
        <f t="shared" si="20"/>
        <v>65.57804334657187</v>
      </c>
      <c r="M189" s="118">
        <f t="shared" si="21"/>
        <v>56.89999999999999</v>
      </c>
      <c r="N189" s="118">
        <f t="shared" si="22"/>
        <v>15.600000000000001</v>
      </c>
      <c r="O189" s="81">
        <f t="shared" si="23"/>
        <v>3.647435897435897</v>
      </c>
    </row>
    <row r="190" spans="1:15" ht="14.25" customHeight="1">
      <c r="A190" s="57">
        <v>82</v>
      </c>
      <c r="B190" s="60" t="s">
        <v>382</v>
      </c>
      <c r="C190" s="149" t="str">
        <f>VLOOKUP($A190,'Caractéristiques des enquêtes'!$A$2:$C$210,3,0)</f>
        <v>EMD</v>
      </c>
      <c r="D190" s="151">
        <v>2004</v>
      </c>
      <c r="E190" s="156" t="s">
        <v>538</v>
      </c>
      <c r="F190" s="116">
        <v>56235713.550000004</v>
      </c>
      <c r="G190" s="116">
        <v>821559</v>
      </c>
      <c r="H190" s="116">
        <v>760626</v>
      </c>
      <c r="I190" s="117">
        <f t="shared" si="18"/>
        <v>60933</v>
      </c>
      <c r="J190" s="94">
        <f t="shared" si="19"/>
        <v>0.07416752783427605</v>
      </c>
      <c r="K190" s="119">
        <v>3375493.010204082</v>
      </c>
      <c r="L190" s="118">
        <f t="shared" si="20"/>
        <v>73.93346210884194</v>
      </c>
      <c r="M190" s="118">
        <f t="shared" si="21"/>
        <v>68.45</v>
      </c>
      <c r="N190" s="118">
        <f t="shared" si="22"/>
        <v>16.66</v>
      </c>
      <c r="O190" s="81">
        <f t="shared" si="23"/>
        <v>4.108643457382954</v>
      </c>
    </row>
    <row r="191" spans="1:15" ht="14.25" customHeight="1">
      <c r="A191" s="57">
        <v>148</v>
      </c>
      <c r="B191" s="60" t="s">
        <v>458</v>
      </c>
      <c r="C191" s="149" t="str">
        <f>VLOOKUP($A191,'Caractéristiques des enquêtes'!$A$2:$C$210,3,0)</f>
        <v>EMD</v>
      </c>
      <c r="D191" s="150">
        <v>2013</v>
      </c>
      <c r="E191" s="156" t="s">
        <v>538</v>
      </c>
      <c r="F191" s="116">
        <v>55235852</v>
      </c>
      <c r="G191" s="116">
        <v>872577</v>
      </c>
      <c r="H191" s="116">
        <v>779079</v>
      </c>
      <c r="I191" s="117">
        <f>G191-H191</f>
        <v>93498</v>
      </c>
      <c r="J191" s="94">
        <f>I191/G191</f>
        <v>0.10715157516184819</v>
      </c>
      <c r="K191" s="119">
        <v>3225739</v>
      </c>
      <c r="L191" s="118">
        <f>F191/H191</f>
        <v>70.8989101233636</v>
      </c>
      <c r="M191" s="118">
        <f>F191/G191</f>
        <v>63.301980226386895</v>
      </c>
      <c r="N191" s="118">
        <f>IF(K191&gt;0,F191/K191,"")</f>
        <v>17.12347217180311</v>
      </c>
      <c r="O191" s="81">
        <f>IF(G191&gt;0,K191/G191,"")</f>
        <v>3.6967958128623604</v>
      </c>
    </row>
    <row r="192" spans="1:15" ht="14.25" customHeight="1">
      <c r="A192" s="57">
        <v>147</v>
      </c>
      <c r="B192" s="60" t="s">
        <v>387</v>
      </c>
      <c r="C192" s="149" t="str">
        <f>VLOOKUP($A192,'Caractéristiques des enquêtes'!$A$2:$C$210,3,0)</f>
        <v>EMD</v>
      </c>
      <c r="D192" s="150">
        <v>2013</v>
      </c>
      <c r="E192" s="156" t="s">
        <v>538</v>
      </c>
      <c r="F192" s="116">
        <v>55680688</v>
      </c>
      <c r="G192" s="116">
        <v>878567</v>
      </c>
      <c r="H192" s="116">
        <v>784281</v>
      </c>
      <c r="I192" s="117">
        <f>G192-H192</f>
        <v>94286</v>
      </c>
      <c r="J192" s="94">
        <f>I192/G192</f>
        <v>0.10731793932619824</v>
      </c>
      <c r="K192" s="119">
        <v>3249497</v>
      </c>
      <c r="L192" s="118">
        <f>F192/H192</f>
        <v>70.9958395014032</v>
      </c>
      <c r="M192" s="118">
        <f>F192/G192</f>
        <v>63.3767123053791</v>
      </c>
      <c r="N192" s="118">
        <f>IF(K192&gt;0,F192/K192,"")</f>
        <v>17.135171381909263</v>
      </c>
      <c r="O192" s="81">
        <f>IF(G192&gt;0,K192/G192,"")</f>
        <v>3.6986331150612304</v>
      </c>
    </row>
    <row r="193" spans="1:15" ht="14.25" customHeight="1">
      <c r="A193" s="57">
        <v>105</v>
      </c>
      <c r="B193" s="60" t="s">
        <v>389</v>
      </c>
      <c r="C193" s="149" t="str">
        <f>VLOOKUP($A193,'Caractéristiques des enquêtes'!$A$2:$C$210,3,0)</f>
        <v>EMD</v>
      </c>
      <c r="D193" s="151">
        <v>2008</v>
      </c>
      <c r="E193" s="156" t="s">
        <v>538</v>
      </c>
      <c r="F193" s="116">
        <v>15000099</v>
      </c>
      <c r="G193" s="116">
        <v>272305</v>
      </c>
      <c r="H193" s="116">
        <v>243127</v>
      </c>
      <c r="I193" s="117">
        <f t="shared" si="18"/>
        <v>29178</v>
      </c>
      <c r="J193" s="94">
        <f t="shared" si="19"/>
        <v>0.10715190686913571</v>
      </c>
      <c r="K193" s="119">
        <v>995671</v>
      </c>
      <c r="L193" s="118">
        <f t="shared" si="20"/>
        <v>61.696557766105784</v>
      </c>
      <c r="M193" s="118">
        <f t="shared" si="21"/>
        <v>55.08565395420576</v>
      </c>
      <c r="N193" s="118">
        <f t="shared" si="22"/>
        <v>15.065316756237753</v>
      </c>
      <c r="O193" s="81">
        <f t="shared" si="23"/>
        <v>3.6564550779456857</v>
      </c>
    </row>
    <row r="194" spans="1:15" ht="14.25" customHeight="1">
      <c r="A194" s="57">
        <v>196</v>
      </c>
      <c r="B194" s="60" t="s">
        <v>574</v>
      </c>
      <c r="C194" s="149" t="s">
        <v>542</v>
      </c>
      <c r="D194" s="150">
        <v>2019</v>
      </c>
      <c r="E194" s="156" t="s">
        <v>538</v>
      </c>
      <c r="F194" s="116">
        <v>26334737</v>
      </c>
      <c r="G194" s="116">
        <v>470679</v>
      </c>
      <c r="H194" s="116">
        <v>408828</v>
      </c>
      <c r="I194" s="117">
        <f>G194-H194</f>
        <v>61851</v>
      </c>
      <c r="J194" s="94">
        <f>I194/G194</f>
        <v>0.13140802967627618</v>
      </c>
      <c r="K194" s="119">
        <v>1702657</v>
      </c>
      <c r="L194" s="118">
        <f>F194/H194</f>
        <v>64.41519905681606</v>
      </c>
      <c r="M194" s="118">
        <f>F194/G194</f>
        <v>55.950524667554745</v>
      </c>
      <c r="N194" s="118">
        <f>IF(K194&gt;0,F194/K194,"")</f>
        <v>15.466847991110365</v>
      </c>
      <c r="O194" s="81">
        <f>IF(G194&gt;0,K194/G194,"")</f>
        <v>3.617448409637991</v>
      </c>
    </row>
    <row r="195" spans="1:15" ht="14.25" customHeight="1">
      <c r="A195" s="57">
        <v>67</v>
      </c>
      <c r="B195" s="60" t="s">
        <v>392</v>
      </c>
      <c r="C195" s="149" t="str">
        <f>VLOOKUP($A195,'Caractéristiques des enquêtes'!$A$2:$C$210,3,0)</f>
        <v>EMD</v>
      </c>
      <c r="D195" s="151">
        <v>1999</v>
      </c>
      <c r="E195" s="156" t="s">
        <v>538</v>
      </c>
      <c r="F195" s="116">
        <v>6039544</v>
      </c>
      <c r="G195" s="116">
        <v>101645</v>
      </c>
      <c r="H195" s="116">
        <v>86843</v>
      </c>
      <c r="I195" s="117">
        <f t="shared" si="18"/>
        <v>14802</v>
      </c>
      <c r="J195" s="94">
        <f t="shared" si="19"/>
        <v>0.14562447734763145</v>
      </c>
      <c r="K195" s="119">
        <v>392818</v>
      </c>
      <c r="L195" s="118">
        <f t="shared" si="20"/>
        <v>69.54554771253872</v>
      </c>
      <c r="M195" s="118">
        <f t="shared" si="21"/>
        <v>59.4180136750455</v>
      </c>
      <c r="N195" s="118">
        <f t="shared" si="22"/>
        <v>15.37491662805676</v>
      </c>
      <c r="O195" s="81">
        <f t="shared" si="23"/>
        <v>3.8646072113729155</v>
      </c>
    </row>
    <row r="196" spans="1:15" ht="14.25" customHeight="1">
      <c r="A196" s="57">
        <v>14</v>
      </c>
      <c r="B196" s="60" t="s">
        <v>395</v>
      </c>
      <c r="C196" s="149" t="str">
        <f>VLOOKUP($A196,'Caractéristiques des enquêtes'!$A$2:$C$210,3,0)</f>
        <v>EMD</v>
      </c>
      <c r="D196" s="151">
        <v>1981</v>
      </c>
      <c r="E196" s="156" t="s">
        <v>538</v>
      </c>
      <c r="F196" s="116">
        <v>4879857.12</v>
      </c>
      <c r="G196" s="116">
        <v>109640</v>
      </c>
      <c r="H196" s="116">
        <v>94318</v>
      </c>
      <c r="I196" s="117">
        <f t="shared" si="18"/>
        <v>15322</v>
      </c>
      <c r="J196" s="94">
        <f t="shared" si="19"/>
        <v>0.13974826705581905</v>
      </c>
      <c r="K196" s="116">
        <v>425750</v>
      </c>
      <c r="L196" s="118">
        <f t="shared" si="20"/>
        <v>51.73834390042198</v>
      </c>
      <c r="M196" s="118">
        <f t="shared" si="21"/>
        <v>44.508</v>
      </c>
      <c r="N196" s="118">
        <f t="shared" si="22"/>
        <v>11.461790064591897</v>
      </c>
      <c r="O196" s="81">
        <f t="shared" si="23"/>
        <v>3.883163079168187</v>
      </c>
    </row>
    <row r="197" spans="1:15" ht="14.25" customHeight="1">
      <c r="A197" s="57">
        <v>41</v>
      </c>
      <c r="B197" s="60" t="s">
        <v>398</v>
      </c>
      <c r="C197" s="149" t="str">
        <f>VLOOKUP($A197,'Caractéristiques des enquêtes'!$A$2:$C$210,3,0)</f>
        <v>EMD</v>
      </c>
      <c r="D197" s="151">
        <v>1991</v>
      </c>
      <c r="E197" s="156" t="s">
        <v>538</v>
      </c>
      <c r="F197" s="116">
        <v>9376116.8</v>
      </c>
      <c r="G197" s="116">
        <v>189340</v>
      </c>
      <c r="H197" s="116">
        <v>164091</v>
      </c>
      <c r="I197" s="117">
        <f t="shared" si="18"/>
        <v>25249</v>
      </c>
      <c r="J197" s="94">
        <f t="shared" si="19"/>
        <v>0.1333526988486321</v>
      </c>
      <c r="K197" s="116">
        <v>747303</v>
      </c>
      <c r="L197" s="118">
        <f t="shared" si="20"/>
        <v>57.13973831593446</v>
      </c>
      <c r="M197" s="118">
        <f t="shared" si="21"/>
        <v>49.52</v>
      </c>
      <c r="N197" s="118">
        <f t="shared" si="22"/>
        <v>12.546606664231243</v>
      </c>
      <c r="O197" s="81">
        <f t="shared" si="23"/>
        <v>3.946883912538291</v>
      </c>
    </row>
    <row r="198" spans="1:15" ht="14.25" customHeight="1">
      <c r="A198" s="57">
        <v>143</v>
      </c>
      <c r="B198" s="60" t="s">
        <v>401</v>
      </c>
      <c r="C198" s="149" t="str">
        <f>VLOOKUP($A198,'Caractéristiques des enquêtes'!$A$2:$C$210,3,0)</f>
        <v>EDGT</v>
      </c>
      <c r="D198" s="150">
        <v>2014</v>
      </c>
      <c r="E198" s="156" t="s">
        <v>538</v>
      </c>
      <c r="F198" s="116">
        <v>9012774</v>
      </c>
      <c r="G198" s="116">
        <v>182155</v>
      </c>
      <c r="H198" s="116">
        <v>156605</v>
      </c>
      <c r="I198" s="117">
        <f>G198-H198</f>
        <v>25550</v>
      </c>
      <c r="J198" s="94">
        <f>I198/G198</f>
        <v>0.14026515879333534</v>
      </c>
      <c r="K198" s="116">
        <v>672458</v>
      </c>
      <c r="L198" s="118">
        <f>F198/H198</f>
        <v>57.55099773315028</v>
      </c>
      <c r="M198" s="118">
        <f>F198/G198</f>
        <v>49.478597897395076</v>
      </c>
      <c r="N198" s="118">
        <f>IF(K198&gt;0,F198/K198,"")</f>
        <v>13.402731471705296</v>
      </c>
      <c r="O198" s="81">
        <f>IF(G198&gt;0,K198/G198,"")</f>
        <v>3.6916801624989706</v>
      </c>
    </row>
    <row r="199" spans="1:15" ht="14.25" customHeight="1">
      <c r="A199" s="57">
        <v>144</v>
      </c>
      <c r="B199" s="60" t="s">
        <v>404</v>
      </c>
      <c r="C199" s="149" t="str">
        <f>VLOOKUP($A199,'Caractéristiques des enquêtes'!$A$2:$C$210,3,0)</f>
        <v>EDGT</v>
      </c>
      <c r="D199" s="150">
        <v>2014</v>
      </c>
      <c r="E199" s="156" t="s">
        <v>538</v>
      </c>
      <c r="F199" s="116">
        <v>4683843</v>
      </c>
      <c r="G199" s="116">
        <v>82718</v>
      </c>
      <c r="H199" s="116">
        <v>72575</v>
      </c>
      <c r="I199" s="117">
        <f>G199-H199</f>
        <v>10143</v>
      </c>
      <c r="J199" s="94">
        <f>I199/G199</f>
        <v>0.12262143668850795</v>
      </c>
      <c r="K199" s="116">
        <v>310221</v>
      </c>
      <c r="L199" s="118">
        <f>F199/H199</f>
        <v>64.53796761970375</v>
      </c>
      <c r="M199" s="118">
        <f>F199/G199</f>
        <v>56.624229309219274</v>
      </c>
      <c r="N199" s="118">
        <f>IF(K199&gt;0,F199/K199,"")</f>
        <v>15.098407264498535</v>
      </c>
      <c r="O199" s="81">
        <f>IF(G199&gt;0,K199/G199,"")</f>
        <v>3.750344544113736</v>
      </c>
    </row>
    <row r="200" spans="1:15" ht="14.25" customHeight="1">
      <c r="A200" s="57">
        <v>145</v>
      </c>
      <c r="B200" s="60" t="s">
        <v>406</v>
      </c>
      <c r="C200" s="149" t="str">
        <f>VLOOKUP($A200,'Caractéristiques des enquêtes'!$A$2:$C$210,3,0)</f>
        <v>EDGT</v>
      </c>
      <c r="D200" s="150">
        <v>2014</v>
      </c>
      <c r="E200" s="156" t="s">
        <v>538</v>
      </c>
      <c r="F200" s="116">
        <v>13696617</v>
      </c>
      <c r="G200" s="116">
        <v>264873</v>
      </c>
      <c r="H200" s="116">
        <v>229181</v>
      </c>
      <c r="I200" s="117">
        <f>G200-H200</f>
        <v>35692</v>
      </c>
      <c r="J200" s="94">
        <f>I200/G200</f>
        <v>0.1347513714119597</v>
      </c>
      <c r="K200" s="116">
        <v>982679</v>
      </c>
      <c r="L200" s="118">
        <f>F200/H200</f>
        <v>59.76331807610578</v>
      </c>
      <c r="M200" s="118">
        <f>F200/G200</f>
        <v>51.71012900522137</v>
      </c>
      <c r="N200" s="118">
        <f>IF(K200&gt;0,F200/K200,"")</f>
        <v>13.938037751900671</v>
      </c>
      <c r="O200" s="81">
        <f>IF(G200&gt;0,K200/G200,"")</f>
        <v>3.7100006418170217</v>
      </c>
    </row>
    <row r="201" spans="1:15" ht="14.25" customHeight="1">
      <c r="A201" s="57">
        <v>20</v>
      </c>
      <c r="B201" s="60" t="s">
        <v>408</v>
      </c>
      <c r="C201" s="149" t="str">
        <f>VLOOKUP($A201,'Caractéristiques des enquêtes'!$A$2:$C$210,3,0)</f>
        <v>EMD</v>
      </c>
      <c r="D201" s="151">
        <v>1985</v>
      </c>
      <c r="E201" s="166" t="s">
        <v>538</v>
      </c>
      <c r="F201" s="116">
        <v>11795873.132</v>
      </c>
      <c r="G201" s="116">
        <v>263701</v>
      </c>
      <c r="H201" s="116">
        <v>208236</v>
      </c>
      <c r="I201" s="117">
        <f aca="true" t="shared" si="29" ref="I201:I209">G201-H201</f>
        <v>55465</v>
      </c>
      <c r="J201" s="94">
        <f aca="true" t="shared" si="30" ref="J201:J209">I201/G201</f>
        <v>0.21033291493016712</v>
      </c>
      <c r="K201" s="116">
        <v>925947</v>
      </c>
      <c r="L201" s="118">
        <f aca="true" t="shared" si="31" ref="L201:L209">F201/H201</f>
        <v>56.64665635144739</v>
      </c>
      <c r="M201" s="118">
        <f aca="true" t="shared" si="32" ref="M201:M209">F201/G201</f>
        <v>44.732</v>
      </c>
      <c r="N201" s="118">
        <f aca="true" t="shared" si="33" ref="N201:N209">IF(K201&gt;0,F201/K201,"")</f>
        <v>12.739253037160873</v>
      </c>
      <c r="O201" s="81">
        <f aca="true" t="shared" si="34" ref="O201:O209">IF(G201&gt;0,K201/G201,"")</f>
        <v>3.511351872006553</v>
      </c>
    </row>
    <row r="202" spans="1:15" ht="14.25" customHeight="1">
      <c r="A202" s="57">
        <v>65</v>
      </c>
      <c r="B202" s="60" t="s">
        <v>408</v>
      </c>
      <c r="C202" s="149" t="str">
        <f>VLOOKUP($A202,'Caractéristiques des enquêtes'!$A$2:$C$210,3,0)</f>
        <v>EMD</v>
      </c>
      <c r="D202" s="151">
        <v>1998</v>
      </c>
      <c r="E202" s="166" t="s">
        <v>538</v>
      </c>
      <c r="F202" s="116">
        <v>12982043.200000001</v>
      </c>
      <c r="G202" s="116">
        <v>272732</v>
      </c>
      <c r="H202" s="116">
        <v>218412</v>
      </c>
      <c r="I202" s="117">
        <f t="shared" si="29"/>
        <v>54320</v>
      </c>
      <c r="J202" s="94">
        <f t="shared" si="30"/>
        <v>0.19916988105539504</v>
      </c>
      <c r="K202" s="119">
        <v>1014222.125</v>
      </c>
      <c r="L202" s="118">
        <f t="shared" si="31"/>
        <v>59.43832390161713</v>
      </c>
      <c r="M202" s="118">
        <f t="shared" si="32"/>
        <v>47.6</v>
      </c>
      <c r="N202" s="118">
        <f t="shared" si="33"/>
        <v>12.8</v>
      </c>
      <c r="O202" s="81">
        <f t="shared" si="34"/>
        <v>3.71875</v>
      </c>
    </row>
    <row r="203" spans="1:15" ht="14.25" customHeight="1">
      <c r="A203" s="57">
        <v>126</v>
      </c>
      <c r="B203" s="60" t="s">
        <v>412</v>
      </c>
      <c r="C203" s="149" t="str">
        <f>VLOOKUP($A203,'Caractéristiques des enquêtes'!$A$2:$C$210,3,0)</f>
        <v>EMD</v>
      </c>
      <c r="D203" s="151">
        <v>2011</v>
      </c>
      <c r="E203" s="166" t="s">
        <v>538</v>
      </c>
      <c r="F203" s="116">
        <v>11104147</v>
      </c>
      <c r="G203" s="116">
        <v>257227</v>
      </c>
      <c r="H203" s="116">
        <v>211934</v>
      </c>
      <c r="I203" s="117">
        <f t="shared" si="29"/>
        <v>45293</v>
      </c>
      <c r="J203" s="94">
        <f t="shared" si="30"/>
        <v>0.17608182655786522</v>
      </c>
      <c r="K203" s="119">
        <v>854165.1538461539</v>
      </c>
      <c r="L203" s="118">
        <f t="shared" si="31"/>
        <v>52.39436333953023</v>
      </c>
      <c r="M203" s="118">
        <f t="shared" si="32"/>
        <v>43.168668141369295</v>
      </c>
      <c r="N203" s="118">
        <f t="shared" si="33"/>
        <v>13</v>
      </c>
      <c r="O203" s="81">
        <f t="shared" si="34"/>
        <v>3.3206667801053307</v>
      </c>
    </row>
    <row r="204" spans="1:15" ht="14.25" customHeight="1">
      <c r="A204" s="57">
        <v>195</v>
      </c>
      <c r="B204" s="60" t="s">
        <v>412</v>
      </c>
      <c r="C204" s="149" t="str">
        <f>VLOOKUP($A204,'Caractéristiques des enquêtes'!$A$2:$C$210,3,0)</f>
        <v>EMC²</v>
      </c>
      <c r="D204" s="150">
        <v>2019</v>
      </c>
      <c r="E204" s="156" t="s">
        <v>538</v>
      </c>
      <c r="F204" s="116">
        <v>11134418</v>
      </c>
      <c r="G204" s="116">
        <v>254356</v>
      </c>
      <c r="H204" s="116">
        <v>210400</v>
      </c>
      <c r="I204" s="117">
        <f t="shared" si="29"/>
        <v>43956</v>
      </c>
      <c r="J204" s="94">
        <f t="shared" si="30"/>
        <v>0.17281290789287454</v>
      </c>
      <c r="K204" s="119">
        <v>829016</v>
      </c>
      <c r="L204" s="118">
        <f t="shared" si="31"/>
        <v>52.920237642585555</v>
      </c>
      <c r="M204" s="118">
        <f t="shared" si="32"/>
        <v>43.77493748918838</v>
      </c>
      <c r="N204" s="118">
        <f t="shared" si="33"/>
        <v>13.43088432551362</v>
      </c>
      <c r="O204" s="81">
        <f t="shared" si="34"/>
        <v>3.2592744028055165</v>
      </c>
    </row>
    <row r="205" spans="1:15" ht="14.25" customHeight="1">
      <c r="A205" s="57">
        <v>199</v>
      </c>
      <c r="B205" s="162" t="s">
        <v>580</v>
      </c>
      <c r="C205" s="163" t="s">
        <v>583</v>
      </c>
      <c r="D205" s="164">
        <v>2020</v>
      </c>
      <c r="E205" s="165" t="s">
        <v>538</v>
      </c>
      <c r="F205" s="116">
        <v>25095792</v>
      </c>
      <c r="G205" s="116">
        <v>509817</v>
      </c>
      <c r="H205" s="116">
        <v>440118</v>
      </c>
      <c r="I205" s="117">
        <f>G205-H205</f>
        <v>69699</v>
      </c>
      <c r="J205" s="94">
        <f>I205/G205</f>
        <v>0.13671376199695184</v>
      </c>
      <c r="K205" s="119">
        <v>1819722</v>
      </c>
      <c r="L205" s="118">
        <f>F205/H205</f>
        <v>57.02059902117159</v>
      </c>
      <c r="M205" s="118">
        <f>F205/G205</f>
        <v>49.22509841766752</v>
      </c>
      <c r="N205" s="118">
        <f>IF(K205&gt;0,F205/K205,"")</f>
        <v>13.791003241154417</v>
      </c>
      <c r="O205" s="81">
        <f>IF(G205&gt;0,K205/G205,"")</f>
        <v>3.5693631244152315</v>
      </c>
    </row>
    <row r="206" spans="1:15" ht="14.25" customHeight="1">
      <c r="A206" s="57">
        <v>95</v>
      </c>
      <c r="B206" s="155" t="s">
        <v>413</v>
      </c>
      <c r="C206" s="149" t="str">
        <f>VLOOKUP($A206,'Caractéristiques des enquêtes'!$A$2:$C$210,3,0)</f>
        <v>EMD</v>
      </c>
      <c r="D206" s="63">
        <v>2006</v>
      </c>
      <c r="E206" s="116" t="s">
        <v>538</v>
      </c>
      <c r="F206" s="116">
        <v>3752412</v>
      </c>
      <c r="G206" s="116">
        <v>74750</v>
      </c>
      <c r="H206" s="116">
        <v>64496</v>
      </c>
      <c r="I206" s="117">
        <f t="shared" si="29"/>
        <v>10254</v>
      </c>
      <c r="J206" s="94">
        <f t="shared" si="30"/>
        <v>0.1371772575250836</v>
      </c>
      <c r="K206" s="116">
        <v>288469</v>
      </c>
      <c r="L206" s="118">
        <f t="shared" si="31"/>
        <v>58.180538327958324</v>
      </c>
      <c r="M206" s="118">
        <f t="shared" si="32"/>
        <v>50.19949163879598</v>
      </c>
      <c r="N206" s="118">
        <f t="shared" si="33"/>
        <v>13.00802512575008</v>
      </c>
      <c r="O206" s="81">
        <f t="shared" si="34"/>
        <v>3.8591170568561872</v>
      </c>
    </row>
    <row r="207" spans="1:15" ht="14.25" customHeight="1">
      <c r="A207" s="57">
        <v>163</v>
      </c>
      <c r="B207" s="154" t="s">
        <v>483</v>
      </c>
      <c r="C207" s="149" t="str">
        <f>VLOOKUP($A207,'Caractéristiques des enquêtes'!$A$2:$C$210,3,0)</f>
        <v>EDGT</v>
      </c>
      <c r="D207" s="61">
        <v>2015</v>
      </c>
      <c r="E207" s="116" t="s">
        <v>538</v>
      </c>
      <c r="F207" s="116">
        <v>3488791</v>
      </c>
      <c r="G207" s="116">
        <v>77242</v>
      </c>
      <c r="H207" s="116">
        <v>64215</v>
      </c>
      <c r="I207" s="117">
        <f>G207-H207</f>
        <v>13027</v>
      </c>
      <c r="J207" s="94">
        <f>I207/G207</f>
        <v>0.1686517697625644</v>
      </c>
      <c r="K207" s="116">
        <v>271048</v>
      </c>
      <c r="L207" s="118">
        <f>F207/H207</f>
        <v>54.32984505177918</v>
      </c>
      <c r="M207" s="118">
        <f>F207/G207</f>
        <v>45.167020532870715</v>
      </c>
      <c r="N207" s="118">
        <f>IF(K207&gt;0,F207/K207,"")</f>
        <v>12.87148770697441</v>
      </c>
      <c r="O207" s="81">
        <f>IF(G207&gt;0,K207/G207,"")</f>
        <v>3.509075373501463</v>
      </c>
    </row>
    <row r="208" spans="1:15" ht="14.25" customHeight="1">
      <c r="A208" s="57">
        <v>74</v>
      </c>
      <c r="B208" s="60" t="s">
        <v>415</v>
      </c>
      <c r="C208" s="140" t="str">
        <f>VLOOKUP($A208,'Caractéristiques des enquêtes'!$A$2:$C$210,3,0)</f>
        <v>EMD</v>
      </c>
      <c r="D208" s="63">
        <v>2002</v>
      </c>
      <c r="E208" s="116" t="s">
        <v>538</v>
      </c>
      <c r="F208" s="116">
        <v>2318869</v>
      </c>
      <c r="G208" s="116">
        <v>52438</v>
      </c>
      <c r="H208" s="116">
        <v>43352</v>
      </c>
      <c r="I208" s="117">
        <f t="shared" si="29"/>
        <v>9086</v>
      </c>
      <c r="J208" s="94">
        <f t="shared" si="30"/>
        <v>0.1732712918112819</v>
      </c>
      <c r="K208" s="116">
        <v>192317</v>
      </c>
      <c r="L208" s="118">
        <f t="shared" si="31"/>
        <v>53.48931998523713</v>
      </c>
      <c r="M208" s="118">
        <f t="shared" si="32"/>
        <v>44.22115641328807</v>
      </c>
      <c r="N208" s="118">
        <f t="shared" si="33"/>
        <v>12.05753521529558</v>
      </c>
      <c r="O208" s="81">
        <f t="shared" si="34"/>
        <v>3.667512109538884</v>
      </c>
    </row>
    <row r="209" spans="1:15" ht="14.25" customHeight="1">
      <c r="A209" s="57">
        <v>123</v>
      </c>
      <c r="B209" s="60" t="s">
        <v>417</v>
      </c>
      <c r="C209" s="140" t="str">
        <f>VLOOKUP($A209,'Caractéristiques des enquêtes'!$A$2:$C$210,3,0)</f>
        <v>EMD</v>
      </c>
      <c r="D209" s="63">
        <v>2010</v>
      </c>
      <c r="E209" s="116" t="s">
        <v>538</v>
      </c>
      <c r="F209" s="116">
        <v>4426430</v>
      </c>
      <c r="G209" s="116">
        <v>73773</v>
      </c>
      <c r="H209" s="116">
        <v>65030</v>
      </c>
      <c r="I209" s="117">
        <f t="shared" si="29"/>
        <v>8743</v>
      </c>
      <c r="J209" s="94">
        <f t="shared" si="30"/>
        <v>0.11851219280766676</v>
      </c>
      <c r="K209" s="116">
        <v>273111</v>
      </c>
      <c r="L209" s="118">
        <f t="shared" si="31"/>
        <v>68.06750730432108</v>
      </c>
      <c r="M209" s="118">
        <f t="shared" si="32"/>
        <v>60.00067775473412</v>
      </c>
      <c r="N209" s="118">
        <f t="shared" si="33"/>
        <v>16.207439466004665</v>
      </c>
      <c r="O209" s="81">
        <f t="shared" si="34"/>
        <v>3.7020454637875644</v>
      </c>
    </row>
    <row r="210" ht="12.75" customHeight="1">
      <c r="H210" s="106"/>
    </row>
    <row r="211" ht="12.75" customHeight="1">
      <c r="H211" s="106"/>
    </row>
    <row r="212" spans="1:15" ht="26.25" customHeight="1">
      <c r="A212" s="212" t="s">
        <v>454</v>
      </c>
      <c r="B212" s="212"/>
      <c r="C212" s="212"/>
      <c r="D212" s="212"/>
      <c r="E212" s="212"/>
      <c r="F212" s="212"/>
      <c r="G212" s="212"/>
      <c r="H212" s="212"/>
      <c r="I212" s="212"/>
      <c r="J212" s="212"/>
      <c r="K212" s="212"/>
      <c r="L212" s="212"/>
      <c r="M212" s="212"/>
      <c r="N212" s="107"/>
      <c r="O212" s="95"/>
    </row>
    <row r="213" spans="1:15" ht="21" customHeight="1">
      <c r="A213" s="213" t="s">
        <v>455</v>
      </c>
      <c r="B213" s="213"/>
      <c r="C213" s="213"/>
      <c r="D213" s="213"/>
      <c r="E213" s="213"/>
      <c r="F213" s="213"/>
      <c r="G213" s="213"/>
      <c r="H213" s="213"/>
      <c r="I213" s="213"/>
      <c r="J213" s="213"/>
      <c r="K213" s="213"/>
      <c r="L213" s="213"/>
      <c r="M213" s="213"/>
      <c r="N213" s="107"/>
      <c r="O213" s="95"/>
    </row>
    <row r="214" spans="1:15" ht="12.75" customHeight="1">
      <c r="A214" s="213" t="s">
        <v>456</v>
      </c>
      <c r="B214" s="213"/>
      <c r="C214" s="213"/>
      <c r="D214" s="213"/>
      <c r="E214" s="213"/>
      <c r="F214" s="213"/>
      <c r="G214" s="213"/>
      <c r="H214" s="213"/>
      <c r="I214" s="213"/>
      <c r="J214" s="213"/>
      <c r="K214" s="213"/>
      <c r="L214" s="213"/>
      <c r="M214" s="213"/>
      <c r="N214" s="107"/>
      <c r="O214" s="95"/>
    </row>
    <row r="215" spans="1:15" ht="21" customHeight="1">
      <c r="A215" s="210" t="s">
        <v>457</v>
      </c>
      <c r="B215" s="210"/>
      <c r="C215" s="210"/>
      <c r="D215" s="210"/>
      <c r="E215" s="210"/>
      <c r="F215" s="210"/>
      <c r="G215" s="210"/>
      <c r="H215" s="210"/>
      <c r="I215" s="210"/>
      <c r="J215" s="210"/>
      <c r="K215" s="210"/>
      <c r="L215" s="210"/>
      <c r="M215" s="210"/>
      <c r="N215" s="107"/>
      <c r="O215" s="95"/>
    </row>
  </sheetData>
  <sheetProtection selectLockedCells="1" selectUnlockedCells="1"/>
  <mergeCells count="5">
    <mergeCell ref="A215:M215"/>
    <mergeCell ref="A1:N1"/>
    <mergeCell ref="A212:M212"/>
    <mergeCell ref="A213:M213"/>
    <mergeCell ref="A214:M214"/>
  </mergeCells>
  <printOptions horizontalCentered="1"/>
  <pageMargins left="0.19652777777777777" right="0.19652777777777777" top="0.9444444444444444" bottom="0.9458333333333333" header="0.7083333333333334" footer="0.5118055555555555"/>
  <pageSetup fitToHeight="1" fitToWidth="1" horizontalDpi="300" verticalDpi="300" orientation="portrait" paperSize="8" scale="36" r:id="rId1"/>
  <headerFooter alignWithMargins="0">
    <oddHeader>&amp;C&amp;"Arial,Gras"&amp;12DUREE MOYENNE DES DEPLACEMENTS</oddHeader>
    <oddFooter>&amp;L&amp;"Arial,Gras"Cerema DTec TV - Cerema DTer Nord Picardie&amp;R&amp;"Arial,Gras"Avril 2018</oddFooter>
  </headerFooter>
  <rowBreaks count="7" manualBreakCount="7">
    <brk id="74" max="255" man="1"/>
    <brk id="76" max="255" man="1"/>
    <brk id="82" max="255" man="1"/>
    <brk id="85" max="255" man="1"/>
    <brk id="152" max="255" man="1"/>
    <brk id="171" max="255" man="1"/>
    <brk id="173" max="255" man="1"/>
  </rowBreaks>
  <colBreaks count="1" manualBreakCount="1">
    <brk id="105"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Arnaud LANNOY</dc:creator>
  <cp:keywords/>
  <dc:description/>
  <cp:lastModifiedBy>M. Arnaud LANNOY</cp:lastModifiedBy>
  <cp:lastPrinted>2018-10-01T16:04:32Z</cp:lastPrinted>
  <dcterms:created xsi:type="dcterms:W3CDTF">2017-01-26T12:37:05Z</dcterms:created>
  <dcterms:modified xsi:type="dcterms:W3CDTF">2023-05-22T08:20:52Z</dcterms:modified>
  <cp:category/>
  <cp:version/>
  <cp:contentType/>
  <cp:contentStatus/>
</cp:coreProperties>
</file>